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6515" windowHeight="7485"/>
  </bookViews>
  <sheets>
    <sheet name="Fev2011" sheetId="4" r:id="rId1"/>
    <sheet name="Feuil1" sheetId="1" r:id="rId2"/>
    <sheet name="Feuil2" sheetId="2" r:id="rId3"/>
    <sheet name="Feuil3" sheetId="3" r:id="rId4"/>
  </sheets>
  <definedNames>
    <definedName name="_xlnm.Print_Area" localSheetId="0">'Fev2011'!$B$5:$S$68</definedName>
  </definedNames>
  <calcPr calcId="125725" iterate="1"/>
</workbook>
</file>

<file path=xl/calcChain.xml><?xml version="1.0" encoding="utf-8"?>
<calcChain xmlns="http://schemas.openxmlformats.org/spreadsheetml/2006/main">
  <c r="M11" i="4"/>
  <c r="I11"/>
  <c r="P11"/>
  <c r="H11"/>
  <c r="I10"/>
  <c r="P9"/>
  <c r="H9"/>
  <c r="S18" l="1"/>
  <c r="S17"/>
  <c r="S16"/>
  <c r="S15"/>
  <c r="AH12"/>
  <c r="AH11"/>
  <c r="S14"/>
  <c r="S13" l="1"/>
  <c r="S10"/>
  <c r="S11" l="1"/>
  <c r="S9"/>
  <c r="S12"/>
  <c r="P24" l="1"/>
  <c r="L23"/>
  <c r="M23"/>
  <c r="J24"/>
  <c r="K24"/>
  <c r="Q24"/>
  <c r="R24"/>
  <c r="L26"/>
  <c r="M26"/>
  <c r="M27" s="1"/>
  <c r="C27"/>
  <c r="G27"/>
  <c r="H27"/>
  <c r="I27"/>
  <c r="J27"/>
  <c r="K27"/>
  <c r="O27"/>
  <c r="P27"/>
  <c r="Q27"/>
  <c r="R27"/>
  <c r="L28"/>
  <c r="M28"/>
  <c r="M29" s="1"/>
  <c r="C29"/>
  <c r="G29"/>
  <c r="H29"/>
  <c r="I29"/>
  <c r="J29"/>
  <c r="K29"/>
  <c r="O29"/>
  <c r="P29"/>
  <c r="Q29"/>
  <c r="R29"/>
  <c r="L30"/>
  <c r="M30"/>
  <c r="M31" s="1"/>
  <c r="C31"/>
  <c r="G31"/>
  <c r="H31"/>
  <c r="I31"/>
  <c r="J31"/>
  <c r="K31"/>
  <c r="O31"/>
  <c r="P31"/>
  <c r="Q31"/>
  <c r="R31"/>
  <c r="L32"/>
  <c r="M32"/>
  <c r="M33" s="1"/>
  <c r="C33"/>
  <c r="G33"/>
  <c r="H33"/>
  <c r="I33"/>
  <c r="J33"/>
  <c r="K33"/>
  <c r="O33"/>
  <c r="P33"/>
  <c r="Q33"/>
  <c r="R33"/>
  <c r="L34"/>
  <c r="M34"/>
  <c r="M35" s="1"/>
  <c r="C35"/>
  <c r="G35"/>
  <c r="H35"/>
  <c r="I35"/>
  <c r="J35"/>
  <c r="K35"/>
  <c r="O35"/>
  <c r="P35"/>
  <c r="Q35"/>
  <c r="R35"/>
  <c r="H36"/>
  <c r="I36"/>
  <c r="Q36"/>
  <c r="R36"/>
  <c r="S39"/>
  <c r="C40"/>
  <c r="H40"/>
  <c r="I40"/>
  <c r="J40"/>
  <c r="K40"/>
  <c r="L40"/>
  <c r="M40"/>
  <c r="O40"/>
  <c r="P40"/>
  <c r="Q40"/>
  <c r="R40"/>
  <c r="S41"/>
  <c r="C42"/>
  <c r="H42"/>
  <c r="I42"/>
  <c r="J42"/>
  <c r="K42"/>
  <c r="L42"/>
  <c r="M42"/>
  <c r="O42"/>
  <c r="P42"/>
  <c r="Q42"/>
  <c r="R42"/>
  <c r="S43"/>
  <c r="C44"/>
  <c r="G44"/>
  <c r="H44"/>
  <c r="I44"/>
  <c r="J44"/>
  <c r="K44"/>
  <c r="L44"/>
  <c r="M44"/>
  <c r="O44"/>
  <c r="P44"/>
  <c r="Q44"/>
  <c r="R44"/>
  <c r="S45"/>
  <c r="C46"/>
  <c r="G46"/>
  <c r="H46"/>
  <c r="I46"/>
  <c r="J46"/>
  <c r="K46"/>
  <c r="L46"/>
  <c r="M46"/>
  <c r="O46"/>
  <c r="P46"/>
  <c r="Q46"/>
  <c r="R46"/>
  <c r="I66"/>
  <c r="I47" l="1"/>
  <c r="S34"/>
  <c r="S32"/>
  <c r="S28"/>
  <c r="S40"/>
  <c r="S44"/>
  <c r="R47"/>
  <c r="R49" s="1"/>
  <c r="M47"/>
  <c r="P47"/>
  <c r="K47"/>
  <c r="S23"/>
  <c r="S24" s="1"/>
  <c r="K36"/>
  <c r="L24"/>
  <c r="I67"/>
  <c r="L67" s="1"/>
  <c r="S46"/>
  <c r="S30"/>
  <c r="O36"/>
  <c r="S26"/>
  <c r="O24"/>
  <c r="J36"/>
  <c r="Q47"/>
  <c r="Q49" s="1"/>
  <c r="L47"/>
  <c r="H47"/>
  <c r="O47"/>
  <c r="J47"/>
  <c r="P36"/>
  <c r="M36"/>
  <c r="L35"/>
  <c r="S35" s="1"/>
  <c r="L33"/>
  <c r="S33" s="1"/>
  <c r="L31"/>
  <c r="S31" s="1"/>
  <c r="L29"/>
  <c r="S29" s="1"/>
  <c r="L27"/>
  <c r="S27" s="1"/>
  <c r="H24"/>
  <c r="M24"/>
  <c r="S42"/>
  <c r="I24"/>
  <c r="S47" l="1"/>
  <c r="I49"/>
  <c r="P49"/>
  <c r="O49"/>
  <c r="M49"/>
  <c r="J49"/>
  <c r="K49"/>
  <c r="H49"/>
  <c r="S36"/>
  <c r="L36"/>
  <c r="L49" s="1"/>
  <c r="S49" l="1"/>
  <c r="S67" s="1"/>
</calcChain>
</file>

<file path=xl/sharedStrings.xml><?xml version="1.0" encoding="utf-8"?>
<sst xmlns="http://schemas.openxmlformats.org/spreadsheetml/2006/main" count="62" uniqueCount="48">
  <si>
    <t>Total km</t>
  </si>
  <si>
    <t>€</t>
  </si>
  <si>
    <t>€/km</t>
  </si>
  <si>
    <t>Non</t>
  </si>
  <si>
    <t>Divers</t>
  </si>
  <si>
    <t>Facture</t>
  </si>
  <si>
    <t>A/R</t>
  </si>
  <si>
    <t xml:space="preserve">Client </t>
  </si>
  <si>
    <t>Km</t>
  </si>
  <si>
    <t>Destination</t>
  </si>
  <si>
    <t>Origine</t>
  </si>
  <si>
    <t>Date</t>
  </si>
  <si>
    <t xml:space="preserve">Total 1 + 2 + 3 </t>
  </si>
  <si>
    <t>Subtotal 3</t>
  </si>
  <si>
    <t>Livres</t>
  </si>
  <si>
    <t>#</t>
  </si>
  <si>
    <t>3,- Devises Factures partagés et pas partagés</t>
  </si>
  <si>
    <t>Subtotal 2</t>
  </si>
  <si>
    <t>2,- Euros Factures partagés</t>
  </si>
  <si>
    <t>Subtotal 1</t>
  </si>
  <si>
    <t>-</t>
  </si>
  <si>
    <t>Debours</t>
  </si>
  <si>
    <t>1,- Euros Factures pas partagés</t>
  </si>
  <si>
    <t>TOTAL</t>
  </si>
  <si>
    <t>Hotel</t>
  </si>
  <si>
    <t>Taxis</t>
  </si>
  <si>
    <t>Voyages &amp; Deplacements</t>
  </si>
  <si>
    <t>Fournitures</t>
  </si>
  <si>
    <t>Restaurants</t>
  </si>
  <si>
    <t>Peages / Parking / Parcmetre</t>
  </si>
  <si>
    <t>Clients/Concept</t>
  </si>
  <si>
    <t># Fact</t>
  </si>
  <si>
    <t>Clef Repartition</t>
  </si>
  <si>
    <t>DATE</t>
  </si>
  <si>
    <t>TVA Deducible</t>
  </si>
  <si>
    <t>Frais Hors TVA</t>
  </si>
  <si>
    <t>Frais Sans TVA</t>
  </si>
  <si>
    <t>Frais avec TVA Deductible</t>
  </si>
  <si>
    <t>Scan</t>
  </si>
  <si>
    <t>Debours_ Soregies_ 2011_</t>
  </si>
  <si>
    <t>AHS</t>
  </si>
  <si>
    <t>Total du à HES</t>
  </si>
  <si>
    <t xml:space="preserve">Debours </t>
  </si>
  <si>
    <t>GPTech</t>
  </si>
  <si>
    <t>03_23</t>
  </si>
  <si>
    <t>04_19</t>
  </si>
  <si>
    <t>05_29</t>
  </si>
  <si>
    <t>Autre</t>
  </si>
</sst>
</file>

<file path=xl/styles.xml><?xml version="1.0" encoding="utf-8"?>
<styleSheet xmlns="http://schemas.openxmlformats.org/spreadsheetml/2006/main">
  <numFmts count="1">
    <numFmt numFmtId="164" formatCode="0.000"/>
  </numFmts>
  <fonts count="1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 tint="-0.34998626667073579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0"/>
      <color theme="0" tint="-0.34998626667073579"/>
      <name val="Calibri"/>
      <family val="2"/>
      <scheme val="minor"/>
    </font>
    <font>
      <sz val="11"/>
      <name val="Calibri"/>
      <family val="2"/>
      <scheme val="minor"/>
    </font>
    <font>
      <b/>
      <sz val="8.5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B05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/>
      <bottom style="medium">
        <color theme="0" tint="-0.34998626667073579"/>
      </bottom>
      <diagonal/>
    </border>
    <border>
      <left style="thin">
        <color indexed="64"/>
      </left>
      <right/>
      <top/>
      <bottom style="medium">
        <color theme="0" tint="-0.34998626667073579"/>
      </bottom>
      <diagonal/>
    </border>
    <border>
      <left/>
      <right style="thin">
        <color indexed="64"/>
      </right>
      <top style="medium">
        <color theme="0" tint="-0.34998626667073579"/>
      </top>
      <bottom/>
      <diagonal/>
    </border>
    <border>
      <left style="dotted">
        <color indexed="64"/>
      </left>
      <right style="dotted">
        <color indexed="64"/>
      </right>
      <top style="medium">
        <color theme="0" tint="-0.34998626667073579"/>
      </top>
      <bottom/>
      <diagonal/>
    </border>
    <border>
      <left/>
      <right style="dotted">
        <color indexed="64"/>
      </right>
      <top style="medium">
        <color theme="0" tint="-0.34998626667073579"/>
      </top>
      <bottom/>
      <diagonal/>
    </border>
    <border>
      <left style="dotted">
        <color indexed="64"/>
      </left>
      <right style="thin">
        <color indexed="64"/>
      </right>
      <top style="medium">
        <color theme="0" tint="-0.34998626667073579"/>
      </top>
      <bottom/>
      <diagonal/>
    </border>
    <border>
      <left style="thin">
        <color indexed="64"/>
      </left>
      <right style="dotted">
        <color indexed="64"/>
      </right>
      <top style="medium">
        <color theme="0" tint="-0.34998626667073579"/>
      </top>
      <bottom/>
      <diagonal/>
    </border>
    <border>
      <left style="dotted">
        <color indexed="64"/>
      </left>
      <right/>
      <top style="medium">
        <color theme="0" tint="-0.34998626667073579"/>
      </top>
      <bottom/>
      <diagonal/>
    </border>
    <border>
      <left style="thin">
        <color indexed="64"/>
      </left>
      <right/>
      <top style="medium">
        <color theme="0" tint="-0.34998626667073579"/>
      </top>
      <bottom/>
      <diagonal/>
    </border>
    <border>
      <left/>
      <right style="thin">
        <color indexed="64"/>
      </right>
      <top/>
      <bottom style="medium">
        <color theme="0" tint="-0.34998626667073579"/>
      </bottom>
      <diagonal/>
    </border>
    <border>
      <left/>
      <right style="dotted">
        <color indexed="64"/>
      </right>
      <top/>
      <bottom style="medium">
        <color theme="0" tint="-0.34998626667073579"/>
      </bottom>
      <diagonal/>
    </border>
    <border>
      <left style="dotted">
        <color indexed="64"/>
      </left>
      <right style="thin">
        <color indexed="64"/>
      </right>
      <top/>
      <bottom style="medium">
        <color theme="0" tint="-0.34998626667073579"/>
      </bottom>
      <diagonal/>
    </border>
    <border>
      <left style="thin">
        <color indexed="64"/>
      </left>
      <right style="dotted">
        <color indexed="64"/>
      </right>
      <top/>
      <bottom style="medium">
        <color theme="0" tint="-0.34998626667073579"/>
      </bottom>
      <diagonal/>
    </border>
    <border>
      <left style="dotted">
        <color indexed="64"/>
      </left>
      <right/>
      <top/>
      <bottom style="medium">
        <color theme="0" tint="-0.34998626667073579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180">
    <xf numFmtId="0" fontId="0" fillId="0" borderId="0" xfId="0"/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Font="1" applyAlignment="1">
      <alignment horizontal="center" vertical="center"/>
    </xf>
    <xf numFmtId="4" fontId="2" fillId="2" borderId="1" xfId="0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14" fontId="0" fillId="0" borderId="9" xfId="0" applyNumberFormat="1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14" fontId="0" fillId="0" borderId="11" xfId="0" applyNumberFormat="1" applyFont="1" applyBorder="1" applyAlignment="1">
      <alignment horizontal="center" vertical="center"/>
    </xf>
    <xf numFmtId="14" fontId="0" fillId="0" borderId="11" xfId="0" applyNumberForma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14" fontId="0" fillId="0" borderId="8" xfId="0" applyNumberFormat="1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" fontId="3" fillId="0" borderId="12" xfId="0" applyNumberFormat="1" applyFont="1" applyBorder="1" applyAlignment="1">
      <alignment horizontal="right" vertical="center"/>
    </xf>
    <xf numFmtId="4" fontId="2" fillId="0" borderId="13" xfId="0" applyNumberFormat="1" applyFont="1" applyBorder="1" applyAlignment="1">
      <alignment horizontal="right" vertical="center"/>
    </xf>
    <xf numFmtId="4" fontId="2" fillId="0" borderId="14" xfId="0" applyNumberFormat="1" applyFont="1" applyBorder="1" applyAlignment="1">
      <alignment horizontal="right" vertical="center"/>
    </xf>
    <xf numFmtId="4" fontId="2" fillId="0" borderId="15" xfId="0" applyNumberFormat="1" applyFont="1" applyFill="1" applyBorder="1" applyAlignment="1">
      <alignment horizontal="right" vertical="center"/>
    </xf>
    <xf numFmtId="4" fontId="2" fillId="0" borderId="16" xfId="0" applyNumberFormat="1" applyFont="1" applyFill="1" applyBorder="1" applyAlignment="1">
      <alignment horizontal="right" vertical="center"/>
    </xf>
    <xf numFmtId="4" fontId="2" fillId="0" borderId="4" xfId="0" applyNumberFormat="1" applyFont="1" applyBorder="1" applyAlignment="1">
      <alignment horizontal="right" vertical="center"/>
    </xf>
    <xf numFmtId="4" fontId="2" fillId="0" borderId="5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vertical="center"/>
    </xf>
    <xf numFmtId="4" fontId="0" fillId="0" borderId="13" xfId="0" applyNumberFormat="1" applyFont="1" applyBorder="1" applyAlignment="1">
      <alignment horizontal="right" vertical="center"/>
    </xf>
    <xf numFmtId="4" fontId="0" fillId="0" borderId="14" xfId="0" applyNumberFormat="1" applyFont="1" applyBorder="1" applyAlignment="1">
      <alignment horizontal="right" vertical="center"/>
    </xf>
    <xf numFmtId="4" fontId="4" fillId="0" borderId="15" xfId="0" applyNumberFormat="1" applyFont="1" applyBorder="1" applyAlignment="1">
      <alignment horizontal="right" vertical="center"/>
    </xf>
    <xf numFmtId="4" fontId="0" fillId="0" borderId="16" xfId="0" applyNumberFormat="1" applyFont="1" applyBorder="1" applyAlignment="1">
      <alignment horizontal="right" vertical="center"/>
    </xf>
    <xf numFmtId="4" fontId="0" fillId="0" borderId="4" xfId="0" applyNumberFormat="1" applyFont="1" applyBorder="1" applyAlignment="1">
      <alignment horizontal="right" vertical="center"/>
    </xf>
    <xf numFmtId="4" fontId="0" fillId="0" borderId="5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vertical="center"/>
    </xf>
    <xf numFmtId="4" fontId="5" fillId="0" borderId="10" xfId="0" applyNumberFormat="1" applyFont="1" applyBorder="1" applyAlignment="1">
      <alignment horizontal="right" vertical="center"/>
    </xf>
    <xf numFmtId="4" fontId="6" fillId="0" borderId="17" xfId="0" applyNumberFormat="1" applyFont="1" applyBorder="1" applyAlignment="1">
      <alignment horizontal="right" vertical="center"/>
    </xf>
    <xf numFmtId="4" fontId="6" fillId="0" borderId="18" xfId="0" applyNumberFormat="1" applyFont="1" applyBorder="1" applyAlignment="1">
      <alignment horizontal="right" vertical="center"/>
    </xf>
    <xf numFmtId="4" fontId="6" fillId="0" borderId="19" xfId="0" applyNumberFormat="1" applyFont="1" applyBorder="1" applyAlignment="1">
      <alignment horizontal="right" vertical="center"/>
    </xf>
    <xf numFmtId="4" fontId="6" fillId="0" borderId="20" xfId="0" applyNumberFormat="1" applyFont="1" applyBorder="1" applyAlignment="1">
      <alignment horizontal="right" vertical="center"/>
    </xf>
    <xf numFmtId="4" fontId="6" fillId="0" borderId="21" xfId="0" applyNumberFormat="1" applyFont="1" applyBorder="1" applyAlignment="1">
      <alignment horizontal="right" vertical="center"/>
    </xf>
    <xf numFmtId="4" fontId="6" fillId="0" borderId="11" xfId="0" applyNumberFormat="1" applyFont="1" applyBorder="1" applyAlignment="1">
      <alignment horizontal="right" vertical="center"/>
    </xf>
    <xf numFmtId="0" fontId="7" fillId="0" borderId="21" xfId="0" applyFont="1" applyBorder="1" applyAlignment="1">
      <alignment vertical="center"/>
    </xf>
    <xf numFmtId="164" fontId="8" fillId="0" borderId="22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9" fontId="8" fillId="0" borderId="22" xfId="0" applyNumberFormat="1" applyFont="1" applyBorder="1" applyAlignment="1">
      <alignment horizontal="center" vertical="center"/>
    </xf>
    <xf numFmtId="14" fontId="6" fillId="0" borderId="23" xfId="0" applyNumberFormat="1" applyFont="1" applyBorder="1" applyAlignment="1">
      <alignment vertical="center"/>
    </xf>
    <xf numFmtId="4" fontId="3" fillId="0" borderId="24" xfId="0" applyNumberFormat="1" applyFont="1" applyBorder="1" applyAlignment="1">
      <alignment horizontal="right" vertical="center"/>
    </xf>
    <xf numFmtId="4" fontId="8" fillId="0" borderId="25" xfId="0" applyNumberFormat="1" applyFont="1" applyBorder="1" applyAlignment="1">
      <alignment horizontal="right" vertical="center"/>
    </xf>
    <xf numFmtId="4" fontId="8" fillId="0" borderId="26" xfId="0" applyNumberFormat="1" applyFont="1" applyBorder="1" applyAlignment="1">
      <alignment horizontal="right" vertical="center"/>
    </xf>
    <xf numFmtId="4" fontId="8" fillId="0" borderId="27" xfId="0" applyNumberFormat="1" applyFont="1" applyBorder="1" applyAlignment="1">
      <alignment horizontal="right" vertical="center"/>
    </xf>
    <xf numFmtId="4" fontId="8" fillId="0" borderId="28" xfId="0" applyNumberFormat="1" applyFont="1" applyBorder="1" applyAlignment="1">
      <alignment horizontal="right" vertical="center"/>
    </xf>
    <xf numFmtId="4" fontId="8" fillId="0" borderId="29" xfId="0" applyNumberFormat="1" applyFont="1" applyBorder="1" applyAlignment="1">
      <alignment horizontal="right" vertical="center"/>
    </xf>
    <xf numFmtId="4" fontId="8" fillId="0" borderId="30" xfId="0" applyNumberFormat="1" applyFont="1" applyBorder="1" applyAlignment="1">
      <alignment horizontal="right" vertical="center"/>
    </xf>
    <xf numFmtId="0" fontId="4" fillId="0" borderId="29" xfId="0" applyFont="1" applyBorder="1" applyAlignment="1">
      <alignment vertical="center"/>
    </xf>
    <xf numFmtId="164" fontId="8" fillId="0" borderId="25" xfId="0" applyNumberFormat="1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5" xfId="0" applyFont="1" applyBorder="1" applyAlignment="1">
      <alignment vertical="center"/>
    </xf>
    <xf numFmtId="14" fontId="8" fillId="0" borderId="30" xfId="0" applyNumberFormat="1" applyFont="1" applyBorder="1" applyAlignment="1">
      <alignment vertical="center"/>
    </xf>
    <xf numFmtId="4" fontId="5" fillId="0" borderId="31" xfId="0" applyNumberFormat="1" applyFont="1" applyBorder="1" applyAlignment="1">
      <alignment horizontal="right" vertical="center"/>
    </xf>
    <xf numFmtId="4" fontId="6" fillId="0" borderId="22" xfId="0" applyNumberFormat="1" applyFont="1" applyBorder="1" applyAlignment="1">
      <alignment horizontal="right" vertical="center"/>
    </xf>
    <xf numFmtId="4" fontId="6" fillId="0" borderId="32" xfId="0" applyNumberFormat="1" applyFont="1" applyBorder="1" applyAlignment="1">
      <alignment horizontal="right" vertical="center"/>
    </xf>
    <xf numFmtId="4" fontId="6" fillId="0" borderId="33" xfId="0" applyNumberFormat="1" applyFont="1" applyBorder="1" applyAlignment="1">
      <alignment horizontal="right" vertical="center"/>
    </xf>
    <xf numFmtId="4" fontId="6" fillId="0" borderId="34" xfId="0" applyNumberFormat="1" applyFont="1" applyBorder="1" applyAlignment="1">
      <alignment horizontal="right" vertical="center"/>
    </xf>
    <xf numFmtId="4" fontId="6" fillId="0" borderId="35" xfId="0" applyNumberFormat="1" applyFont="1" applyBorder="1" applyAlignment="1">
      <alignment horizontal="right" vertical="center"/>
    </xf>
    <xf numFmtId="4" fontId="6" fillId="0" borderId="23" xfId="0" applyNumberFormat="1" applyFont="1" applyBorder="1" applyAlignment="1">
      <alignment horizontal="right" vertical="center"/>
    </xf>
    <xf numFmtId="0" fontId="7" fillId="0" borderId="35" xfId="0" applyFont="1" applyBorder="1" applyAlignment="1">
      <alignment vertical="center"/>
    </xf>
    <xf numFmtId="0" fontId="4" fillId="0" borderId="36" xfId="0" applyFont="1" applyBorder="1" applyAlignment="1">
      <alignment vertical="center"/>
    </xf>
    <xf numFmtId="4" fontId="8" fillId="0" borderId="37" xfId="0" applyNumberFormat="1" applyFont="1" applyBorder="1" applyAlignment="1">
      <alignment horizontal="right" vertical="center"/>
    </xf>
    <xf numFmtId="164" fontId="8" fillId="0" borderId="38" xfId="0" applyNumberFormat="1" applyFont="1" applyBorder="1" applyAlignment="1">
      <alignment horizontal="center" vertical="center"/>
    </xf>
    <xf numFmtId="4" fontId="3" fillId="0" borderId="6" xfId="0" applyNumberFormat="1" applyFont="1" applyBorder="1" applyAlignment="1">
      <alignment horizontal="right" vertical="center"/>
    </xf>
    <xf numFmtId="4" fontId="8" fillId="0" borderId="38" xfId="0" applyNumberFormat="1" applyFont="1" applyBorder="1" applyAlignment="1">
      <alignment horizontal="right" vertical="center"/>
    </xf>
    <xf numFmtId="4" fontId="8" fillId="0" borderId="39" xfId="0" applyNumberFormat="1" applyFont="1" applyBorder="1" applyAlignment="1">
      <alignment horizontal="right" vertical="center"/>
    </xf>
    <xf numFmtId="4" fontId="8" fillId="0" borderId="40" xfId="0" applyNumberFormat="1" applyFont="1" applyBorder="1" applyAlignment="1">
      <alignment horizontal="right" vertical="center"/>
    </xf>
    <xf numFmtId="4" fontId="8" fillId="0" borderId="36" xfId="0" applyNumberFormat="1" applyFont="1" applyBorder="1" applyAlignment="1">
      <alignment horizontal="right" vertical="center"/>
    </xf>
    <xf numFmtId="4" fontId="8" fillId="0" borderId="8" xfId="0" applyNumberFormat="1" applyFont="1" applyBorder="1" applyAlignment="1">
      <alignment horizontal="right" vertical="center"/>
    </xf>
    <xf numFmtId="0" fontId="8" fillId="0" borderId="38" xfId="0" applyFont="1" applyBorder="1" applyAlignment="1">
      <alignment horizontal="center" vertical="center"/>
    </xf>
    <xf numFmtId="0" fontId="8" fillId="0" borderId="38" xfId="0" applyFont="1" applyBorder="1" applyAlignment="1">
      <alignment vertical="center"/>
    </xf>
    <xf numFmtId="14" fontId="8" fillId="0" borderId="8" xfId="0" applyNumberFormat="1" applyFont="1" applyBorder="1" applyAlignment="1">
      <alignment vertical="center"/>
    </xf>
    <xf numFmtId="4" fontId="3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164" fontId="0" fillId="0" borderId="0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164" fontId="6" fillId="0" borderId="22" xfId="0" applyNumberFormat="1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4" fontId="0" fillId="0" borderId="0" xfId="0" applyNumberFormat="1" applyFont="1" applyBorder="1" applyAlignment="1">
      <alignment horizontal="right" vertical="center"/>
    </xf>
    <xf numFmtId="4" fontId="4" fillId="0" borderId="0" xfId="0" applyNumberFormat="1" applyFont="1" applyBorder="1" applyAlignment="1">
      <alignment horizontal="right" vertical="center"/>
    </xf>
    <xf numFmtId="4" fontId="4" fillId="0" borderId="41" xfId="0" applyNumberFormat="1" applyFont="1" applyBorder="1" applyAlignment="1">
      <alignment horizontal="right" vertical="center"/>
    </xf>
    <xf numFmtId="4" fontId="0" fillId="0" borderId="42" xfId="0" applyNumberFormat="1" applyFont="1" applyBorder="1" applyAlignment="1">
      <alignment horizontal="right" vertical="center"/>
    </xf>
    <xf numFmtId="4" fontId="0" fillId="0" borderId="43" xfId="0" applyNumberFormat="1" applyFont="1" applyBorder="1" applyAlignment="1">
      <alignment horizontal="right" vertical="center"/>
    </xf>
    <xf numFmtId="4" fontId="4" fillId="0" borderId="44" xfId="0" applyNumberFormat="1" applyFont="1" applyBorder="1" applyAlignment="1">
      <alignment horizontal="right" vertical="center"/>
    </xf>
    <xf numFmtId="4" fontId="0" fillId="0" borderId="45" xfId="0" applyNumberFormat="1" applyFont="1" applyBorder="1" applyAlignment="1">
      <alignment horizontal="right" vertical="center"/>
    </xf>
    <xf numFmtId="4" fontId="0" fillId="0" borderId="3" xfId="0" applyNumberFormat="1" applyFont="1" applyBorder="1" applyAlignment="1">
      <alignment horizontal="right" vertical="center"/>
    </xf>
    <xf numFmtId="4" fontId="0" fillId="0" borderId="9" xfId="0" applyNumberFormat="1" applyFont="1" applyBorder="1" applyAlignment="1">
      <alignment horizontal="right" vertical="center"/>
    </xf>
    <xf numFmtId="0" fontId="4" fillId="0" borderId="46" xfId="0" applyFont="1" applyBorder="1" applyAlignment="1">
      <alignment vertical="center"/>
    </xf>
    <xf numFmtId="164" fontId="0" fillId="0" borderId="42" xfId="0" applyNumberFormat="1" applyFont="1" applyBorder="1" applyAlignment="1">
      <alignment horizontal="center" vertical="center"/>
    </xf>
    <xf numFmtId="0" fontId="0" fillId="0" borderId="42" xfId="0" applyFont="1" applyBorder="1" applyAlignment="1">
      <alignment horizontal="center" vertical="center"/>
    </xf>
    <xf numFmtId="14" fontId="0" fillId="0" borderId="9" xfId="0" applyNumberFormat="1" applyFont="1" applyBorder="1" applyAlignment="1">
      <alignment vertical="center"/>
    </xf>
    <xf numFmtId="4" fontId="0" fillId="0" borderId="17" xfId="0" applyNumberFormat="1" applyFont="1" applyBorder="1" applyAlignment="1">
      <alignment horizontal="right" vertical="center"/>
    </xf>
    <xf numFmtId="4" fontId="0" fillId="0" borderId="18" xfId="0" applyNumberFormat="1" applyFont="1" applyBorder="1" applyAlignment="1">
      <alignment horizontal="right" vertical="center"/>
    </xf>
    <xf numFmtId="4" fontId="4" fillId="0" borderId="19" xfId="0" applyNumberFormat="1" applyFont="1" applyBorder="1" applyAlignment="1">
      <alignment horizontal="right" vertical="center"/>
    </xf>
    <xf numFmtId="4" fontId="0" fillId="0" borderId="20" xfId="0" applyNumberFormat="1" applyFont="1" applyBorder="1" applyAlignment="1">
      <alignment horizontal="right" vertical="center"/>
    </xf>
    <xf numFmtId="4" fontId="0" fillId="0" borderId="11" xfId="0" applyNumberFormat="1" applyFont="1" applyBorder="1" applyAlignment="1">
      <alignment horizontal="right" vertical="center"/>
    </xf>
    <xf numFmtId="0" fontId="4" fillId="0" borderId="21" xfId="0" applyFont="1" applyBorder="1" applyAlignment="1">
      <alignment vertical="center"/>
    </xf>
    <xf numFmtId="164" fontId="0" fillId="0" borderId="17" xfId="0" applyNumberForma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14" fontId="0" fillId="0" borderId="11" xfId="0" applyNumberFormat="1" applyBorder="1" applyAlignment="1">
      <alignment vertical="center"/>
    </xf>
    <xf numFmtId="164" fontId="0" fillId="0" borderId="17" xfId="0" applyNumberFormat="1" applyFont="1" applyBorder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9" fillId="0" borderId="44" xfId="0" applyFont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 wrapText="1"/>
    </xf>
    <xf numFmtId="0" fontId="9" fillId="0" borderId="43" xfId="0" applyFont="1" applyBorder="1" applyAlignment="1">
      <alignment horizontal="center" vertical="center" wrapText="1"/>
    </xf>
    <xf numFmtId="10" fontId="9" fillId="0" borderId="44" xfId="0" applyNumberFormat="1" applyFont="1" applyBorder="1" applyAlignment="1">
      <alignment horizontal="center" vertical="center" wrapText="1"/>
    </xf>
    <xf numFmtId="10" fontId="9" fillId="0" borderId="45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46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Continuous" vertical="center"/>
    </xf>
    <xf numFmtId="0" fontId="10" fillId="0" borderId="8" xfId="0" applyFont="1" applyBorder="1" applyAlignment="1">
      <alignment horizontal="centerContinuous" vertical="center"/>
    </xf>
    <xf numFmtId="0" fontId="9" fillId="0" borderId="7" xfId="0" applyFont="1" applyBorder="1" applyAlignment="1">
      <alignment horizontal="centerContinuous" vertical="center" wrapText="1"/>
    </xf>
    <xf numFmtId="0" fontId="9" fillId="0" borderId="39" xfId="0" applyFont="1" applyBorder="1" applyAlignment="1">
      <alignment horizontal="centerContinuous" vertical="center" wrapText="1"/>
    </xf>
    <xf numFmtId="0" fontId="9" fillId="0" borderId="38" xfId="0" applyFont="1" applyBorder="1" applyAlignment="1">
      <alignment horizontal="centerContinuous" vertical="center" wrapText="1"/>
    </xf>
    <xf numFmtId="0" fontId="9" fillId="0" borderId="8" xfId="0" applyFont="1" applyBorder="1" applyAlignment="1">
      <alignment horizontal="centerContinuous" vertical="center" wrapText="1"/>
    </xf>
    <xf numFmtId="0" fontId="9" fillId="0" borderId="36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4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2" borderId="12" xfId="0" applyNumberForma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14" fontId="0" fillId="0" borderId="11" xfId="0" applyNumberFormat="1" applyFont="1" applyBorder="1" applyAlignment="1">
      <alignment vertical="center"/>
    </xf>
    <xf numFmtId="4" fontId="0" fillId="0" borderId="18" xfId="0" applyNumberFormat="1" applyBorder="1" applyAlignment="1">
      <alignment horizontal="right" vertical="center"/>
    </xf>
    <xf numFmtId="4" fontId="12" fillId="0" borderId="0" xfId="0" applyNumberFormat="1" applyFont="1" applyBorder="1" applyAlignment="1">
      <alignment horizontal="right" vertical="center"/>
    </xf>
    <xf numFmtId="4" fontId="3" fillId="0" borderId="3" xfId="0" applyNumberFormat="1" applyFont="1" applyBorder="1" applyAlignment="1">
      <alignment horizontal="right" vertical="center"/>
    </xf>
    <xf numFmtId="0" fontId="0" fillId="0" borderId="6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40" xfId="0" applyFont="1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45" xfId="0" applyFont="1" applyBorder="1" applyAlignment="1">
      <alignment vertical="center"/>
    </xf>
    <xf numFmtId="4" fontId="0" fillId="0" borderId="17" xfId="0" applyNumberFormat="1" applyBorder="1" applyAlignment="1">
      <alignment horizontal="right" vertical="center"/>
    </xf>
    <xf numFmtId="14" fontId="0" fillId="0" borderId="8" xfId="0" applyNumberFormat="1" applyBorder="1" applyAlignment="1">
      <alignment vertical="center"/>
    </xf>
    <xf numFmtId="0" fontId="0" fillId="0" borderId="38" xfId="0" applyFont="1" applyBorder="1" applyAlignment="1">
      <alignment horizontal="center" vertical="center"/>
    </xf>
    <xf numFmtId="164" fontId="0" fillId="0" borderId="38" xfId="0" applyNumberFormat="1" applyBorder="1" applyAlignment="1">
      <alignment horizontal="center" vertical="center"/>
    </xf>
    <xf numFmtId="4" fontId="0" fillId="0" borderId="8" xfId="0" applyNumberFormat="1" applyFont="1" applyBorder="1" applyAlignment="1">
      <alignment horizontal="right" vertical="center"/>
    </xf>
    <xf numFmtId="4" fontId="0" fillId="0" borderId="38" xfId="0" applyNumberFormat="1" applyFont="1" applyBorder="1" applyAlignment="1">
      <alignment horizontal="right" vertical="center"/>
    </xf>
    <xf numFmtId="4" fontId="0" fillId="0" borderId="39" xfId="0" applyNumberFormat="1" applyFont="1" applyBorder="1" applyAlignment="1">
      <alignment horizontal="right" vertical="center"/>
    </xf>
    <xf numFmtId="4" fontId="0" fillId="0" borderId="7" xfId="0" applyNumberFormat="1" applyFont="1" applyBorder="1" applyAlignment="1">
      <alignment horizontal="right" vertical="center"/>
    </xf>
    <xf numFmtId="4" fontId="0" fillId="0" borderId="40" xfId="0" applyNumberFormat="1" applyFont="1" applyBorder="1" applyAlignment="1">
      <alignment horizontal="right" vertical="center"/>
    </xf>
    <xf numFmtId="4" fontId="4" fillId="0" borderId="37" xfId="0" applyNumberFormat="1" applyFont="1" applyBorder="1" applyAlignment="1">
      <alignment horizontal="right" vertical="center"/>
    </xf>
    <xf numFmtId="4" fontId="12" fillId="0" borderId="7" xfId="0" applyNumberFormat="1" applyFont="1" applyBorder="1" applyAlignment="1">
      <alignment horizontal="right" vertical="center"/>
    </xf>
    <xf numFmtId="0" fontId="0" fillId="0" borderId="40" xfId="0" applyBorder="1" applyAlignment="1">
      <alignment vertical="center"/>
    </xf>
    <xf numFmtId="0" fontId="0" fillId="0" borderId="6" xfId="0" applyBorder="1" applyAlignment="1">
      <alignment vertical="center"/>
    </xf>
    <xf numFmtId="14" fontId="0" fillId="0" borderId="9" xfId="0" applyNumberFormat="1" applyBorder="1" applyAlignment="1">
      <alignment vertical="center"/>
    </xf>
    <xf numFmtId="4" fontId="0" fillId="0" borderId="43" xfId="0" applyNumberFormat="1" applyBorder="1" applyAlignment="1">
      <alignment horizontal="right" vertical="center"/>
    </xf>
    <xf numFmtId="4" fontId="12" fillId="0" borderId="3" xfId="0" applyNumberFormat="1" applyFont="1" applyBorder="1" applyAlignment="1">
      <alignment horizontal="right" vertical="center"/>
    </xf>
    <xf numFmtId="0" fontId="0" fillId="0" borderId="45" xfId="0" applyBorder="1" applyAlignment="1">
      <alignment vertical="center"/>
    </xf>
    <xf numFmtId="0" fontId="0" fillId="0" borderId="2" xfId="0" applyBorder="1" applyAlignment="1">
      <alignment vertical="center"/>
    </xf>
    <xf numFmtId="0" fontId="10" fillId="0" borderId="7" xfId="0" applyFont="1" applyBorder="1" applyAlignment="1">
      <alignment horizontal="centerContinuous" vertical="center"/>
    </xf>
    <xf numFmtId="0" fontId="2" fillId="0" borderId="0" xfId="0" applyFont="1" applyBorder="1" applyAlignment="1">
      <alignment horizontal="center" vertical="center"/>
    </xf>
    <xf numFmtId="0" fontId="4" fillId="0" borderId="19" xfId="0" applyFont="1" applyBorder="1" applyAlignment="1">
      <alignment vertical="center"/>
    </xf>
    <xf numFmtId="4" fontId="0" fillId="0" borderId="0" xfId="0" applyNumberFormat="1" applyFont="1" applyAlignment="1">
      <alignment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439737</xdr:colOff>
      <xdr:row>49</xdr:row>
      <xdr:rowOff>36513</xdr:rowOff>
    </xdr:from>
    <xdr:to>
      <xdr:col>18</xdr:col>
      <xdr:colOff>441325</xdr:colOff>
      <xdr:row>65</xdr:row>
      <xdr:rowOff>167481</xdr:rowOff>
    </xdr:to>
    <xdr:cxnSp macro="">
      <xdr:nvCxnSpPr>
        <xdr:cNvPr id="2" name="Connecteur droit avec flèche 1"/>
        <xdr:cNvCxnSpPr/>
      </xdr:nvCxnSpPr>
      <xdr:spPr>
        <a:xfrm rot="5400000">
          <a:off x="11805047" y="11531203"/>
          <a:ext cx="3178968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35719</xdr:colOff>
      <xdr:row>66</xdr:row>
      <xdr:rowOff>166686</xdr:rowOff>
    </xdr:from>
    <xdr:to>
      <xdr:col>17</xdr:col>
      <xdr:colOff>750094</xdr:colOff>
      <xdr:row>66</xdr:row>
      <xdr:rowOff>178594</xdr:rowOff>
    </xdr:to>
    <xdr:cxnSp macro="">
      <xdr:nvCxnSpPr>
        <xdr:cNvPr id="3" name="Connecteur droit avec flèche 2"/>
        <xdr:cNvCxnSpPr/>
      </xdr:nvCxnSpPr>
      <xdr:spPr>
        <a:xfrm>
          <a:off x="9179719" y="13311186"/>
          <a:ext cx="3762375" cy="1190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AH73"/>
  <sheetViews>
    <sheetView showGridLines="0" tabSelected="1" zoomScale="80" zoomScaleNormal="80" workbookViewId="0"/>
  </sheetViews>
  <sheetFormatPr baseColWidth="10" defaultRowHeight="15"/>
  <cols>
    <col min="1" max="1" width="4.140625" style="1" customWidth="1"/>
    <col min="2" max="2" width="3.5703125" style="1" customWidth="1"/>
    <col min="3" max="3" width="11.5703125" style="1" bestFit="1" customWidth="1"/>
    <col min="4" max="4" width="11.42578125" style="1"/>
    <col min="5" max="5" width="14.28515625" style="1" customWidth="1"/>
    <col min="6" max="6" width="11.42578125" style="1"/>
    <col min="7" max="7" width="39.85546875" style="1" customWidth="1"/>
    <col min="8" max="8" width="11.42578125" style="1"/>
    <col min="9" max="9" width="12.5703125" style="1" customWidth="1"/>
    <col min="10" max="10" width="12.28515625" style="1" customWidth="1"/>
    <col min="11" max="14" width="11.42578125" style="1"/>
    <col min="15" max="15" width="12.42578125" style="1" customWidth="1"/>
    <col min="16" max="19" width="11.42578125" style="1"/>
    <col min="20" max="20" width="14.42578125" style="1" customWidth="1"/>
    <col min="21" max="21" width="22" style="1" customWidth="1"/>
    <col min="22" max="16384" width="11.42578125" style="1"/>
  </cols>
  <sheetData>
    <row r="2" spans="1:34">
      <c r="C2" s="146"/>
    </row>
    <row r="3" spans="1:34">
      <c r="H3" s="179"/>
    </row>
    <row r="5" spans="1:34">
      <c r="C5" s="145" t="s">
        <v>42</v>
      </c>
      <c r="D5" s="144"/>
      <c r="H5" s="143" t="s">
        <v>37</v>
      </c>
      <c r="I5" s="142"/>
      <c r="J5" s="142"/>
      <c r="K5" s="142"/>
      <c r="L5" s="142"/>
      <c r="M5" s="142"/>
      <c r="N5" s="141"/>
      <c r="O5" s="142" t="s">
        <v>36</v>
      </c>
      <c r="P5" s="142"/>
      <c r="Q5" s="142"/>
      <c r="R5" s="141"/>
      <c r="S5" s="140"/>
    </row>
    <row r="6" spans="1:34">
      <c r="C6" s="139"/>
      <c r="D6" s="130"/>
      <c r="E6" s="130"/>
      <c r="F6" s="130"/>
      <c r="G6" s="138"/>
      <c r="H6" s="137" t="s">
        <v>35</v>
      </c>
      <c r="I6" s="136"/>
      <c r="J6" s="135"/>
      <c r="K6" s="134"/>
      <c r="L6" s="133" t="s">
        <v>34</v>
      </c>
      <c r="M6" s="176"/>
      <c r="N6" s="132"/>
      <c r="O6" s="131"/>
      <c r="P6" s="130"/>
      <c r="Q6" s="130"/>
      <c r="R6" s="130"/>
      <c r="S6" s="129"/>
      <c r="T6" s="130" t="s">
        <v>38</v>
      </c>
      <c r="U6" s="129"/>
    </row>
    <row r="7" spans="1:34" s="119" customFormat="1" ht="43.5" customHeight="1">
      <c r="C7" s="128" t="s">
        <v>33</v>
      </c>
      <c r="D7" s="121" t="s">
        <v>32</v>
      </c>
      <c r="E7" s="121" t="s">
        <v>31</v>
      </c>
      <c r="F7" s="121" t="s">
        <v>21</v>
      </c>
      <c r="G7" s="127" t="s">
        <v>30</v>
      </c>
      <c r="H7" s="126" t="s">
        <v>29</v>
      </c>
      <c r="I7" s="121" t="s">
        <v>28</v>
      </c>
      <c r="J7" s="122" t="s">
        <v>27</v>
      </c>
      <c r="K7" s="125" t="s">
        <v>4</v>
      </c>
      <c r="L7" s="124">
        <v>5.5E-2</v>
      </c>
      <c r="M7" s="124">
        <v>0.19600000000000001</v>
      </c>
      <c r="N7" s="123" t="s">
        <v>47</v>
      </c>
      <c r="O7" s="122" t="s">
        <v>26</v>
      </c>
      <c r="P7" s="121" t="s">
        <v>25</v>
      </c>
      <c r="Q7" s="121" t="s">
        <v>24</v>
      </c>
      <c r="R7" s="121" t="s">
        <v>4</v>
      </c>
      <c r="S7" s="120" t="s">
        <v>23</v>
      </c>
      <c r="T7" s="121" t="s">
        <v>39</v>
      </c>
      <c r="U7" s="120" t="s">
        <v>5</v>
      </c>
    </row>
    <row r="8" spans="1:34" ht="17.25" customHeight="1">
      <c r="C8" s="92" t="s">
        <v>22</v>
      </c>
      <c r="T8" s="155"/>
      <c r="U8" s="151"/>
    </row>
    <row r="9" spans="1:34">
      <c r="A9" s="92" t="s">
        <v>40</v>
      </c>
      <c r="B9" s="2">
        <v>1</v>
      </c>
      <c r="C9" s="159">
        <v>40631</v>
      </c>
      <c r="D9" s="160"/>
      <c r="E9" s="160"/>
      <c r="F9" s="161" t="s">
        <v>21</v>
      </c>
      <c r="G9" s="76" t="s">
        <v>43</v>
      </c>
      <c r="H9" s="162">
        <f>11.5-M9</f>
        <v>10.91</v>
      </c>
      <c r="I9" s="163"/>
      <c r="J9" s="164"/>
      <c r="K9" s="165"/>
      <c r="L9" s="166"/>
      <c r="M9" s="166">
        <v>0.59</v>
      </c>
      <c r="N9" s="167"/>
      <c r="O9" s="164">
        <v>160.63999999999999</v>
      </c>
      <c r="P9" s="163">
        <f>105+25+21.3</f>
        <v>151.30000000000001</v>
      </c>
      <c r="Q9" s="163"/>
      <c r="R9" s="163"/>
      <c r="S9" s="168">
        <f>SUM(H9:R9)</f>
        <v>323.44</v>
      </c>
      <c r="T9" s="169" t="s">
        <v>44</v>
      </c>
      <c r="U9" s="170"/>
    </row>
    <row r="10" spans="1:34">
      <c r="A10" s="92" t="s">
        <v>40</v>
      </c>
      <c r="B10" s="2">
        <v>1</v>
      </c>
      <c r="C10" s="117">
        <v>40652</v>
      </c>
      <c r="D10" s="116"/>
      <c r="E10" s="116"/>
      <c r="F10" s="115" t="s">
        <v>21</v>
      </c>
      <c r="G10" s="178" t="s">
        <v>43</v>
      </c>
      <c r="H10" s="113"/>
      <c r="I10" s="109">
        <f>6.3+3.43</f>
        <v>9.73</v>
      </c>
      <c r="J10" s="110"/>
      <c r="K10" s="96"/>
      <c r="L10" s="112"/>
      <c r="M10" s="112">
        <v>0.67</v>
      </c>
      <c r="N10" s="111">
        <v>0.5</v>
      </c>
      <c r="O10" s="110">
        <v>281.74</v>
      </c>
      <c r="P10" s="109">
        <v>133</v>
      </c>
      <c r="Q10" s="109"/>
      <c r="R10" s="109"/>
      <c r="S10" s="149">
        <f>SUM(H10:R10)</f>
        <v>425.64</v>
      </c>
      <c r="T10" s="156" t="s">
        <v>45</v>
      </c>
      <c r="U10" s="152"/>
    </row>
    <row r="11" spans="1:34">
      <c r="A11" s="92" t="s">
        <v>40</v>
      </c>
      <c r="B11" s="2">
        <v>1</v>
      </c>
      <c r="C11" s="117">
        <v>40682</v>
      </c>
      <c r="D11" s="116"/>
      <c r="E11" s="116"/>
      <c r="F11" s="115" t="s">
        <v>21</v>
      </c>
      <c r="G11" s="114" t="s">
        <v>43</v>
      </c>
      <c r="H11" s="113">
        <f>43/(1+0.196)</f>
        <v>35.953177257525084</v>
      </c>
      <c r="I11" s="109">
        <f>4.55+2.51+3.43</f>
        <v>10.49</v>
      </c>
      <c r="J11" s="110"/>
      <c r="K11" s="96"/>
      <c r="L11" s="112">
        <v>0.25</v>
      </c>
      <c r="M11" s="112">
        <f>0.49+9.05+0.67</f>
        <v>10.210000000000001</v>
      </c>
      <c r="N11" s="111"/>
      <c r="O11" s="110">
        <v>355.25</v>
      </c>
      <c r="P11" s="109">
        <f>25+30+30</f>
        <v>85</v>
      </c>
      <c r="Q11" s="109"/>
      <c r="R11" s="109"/>
      <c r="S11" s="149">
        <f t="shared" ref="S11:S13" si="0">SUM(H11:R11)</f>
        <v>497.1531772575251</v>
      </c>
      <c r="T11" s="156" t="s">
        <v>46</v>
      </c>
      <c r="U11" s="152"/>
      <c r="AG11" s="1">
        <v>5</v>
      </c>
      <c r="AH11" s="1">
        <f>+AG11*35</f>
        <v>175</v>
      </c>
    </row>
    <row r="12" spans="1:34">
      <c r="A12" s="92"/>
      <c r="B12" s="2"/>
      <c r="C12" s="117"/>
      <c r="D12" s="116"/>
      <c r="E12" s="116"/>
      <c r="F12" s="118"/>
      <c r="G12" s="114"/>
      <c r="H12" s="113"/>
      <c r="I12" s="109"/>
      <c r="J12" s="110"/>
      <c r="K12" s="96"/>
      <c r="L12" s="112"/>
      <c r="M12" s="112"/>
      <c r="N12" s="111"/>
      <c r="O12" s="110"/>
      <c r="P12" s="109"/>
      <c r="Q12" s="109"/>
      <c r="R12" s="109"/>
      <c r="S12" s="149">
        <f t="shared" si="0"/>
        <v>0</v>
      </c>
      <c r="T12" s="156"/>
      <c r="U12" s="152"/>
      <c r="AG12" s="1">
        <v>35</v>
      </c>
      <c r="AH12" s="1">
        <f>+AG11*AG12-14</f>
        <v>161</v>
      </c>
    </row>
    <row r="13" spans="1:34">
      <c r="A13" s="92"/>
      <c r="B13" s="2"/>
      <c r="C13" s="147"/>
      <c r="D13" s="116"/>
      <c r="E13" s="116"/>
      <c r="F13" s="118"/>
      <c r="G13" s="114"/>
      <c r="H13" s="113"/>
      <c r="I13" s="109"/>
      <c r="J13" s="110"/>
      <c r="K13" s="96"/>
      <c r="L13" s="112"/>
      <c r="M13" s="112"/>
      <c r="N13" s="111"/>
      <c r="O13" s="110"/>
      <c r="P13" s="109"/>
      <c r="Q13" s="109"/>
      <c r="R13" s="109"/>
      <c r="S13" s="149">
        <f t="shared" si="0"/>
        <v>0</v>
      </c>
      <c r="T13" s="156"/>
      <c r="U13" s="152"/>
    </row>
    <row r="14" spans="1:34">
      <c r="A14" s="92"/>
      <c r="B14" s="2"/>
      <c r="C14" s="117"/>
      <c r="D14" s="116"/>
      <c r="E14" s="116"/>
      <c r="F14" s="118"/>
      <c r="G14" s="114"/>
      <c r="H14" s="113"/>
      <c r="I14" s="109"/>
      <c r="J14" s="110"/>
      <c r="K14" s="96"/>
      <c r="L14" s="112"/>
      <c r="M14" s="112"/>
      <c r="N14" s="111"/>
      <c r="O14" s="148"/>
      <c r="P14" s="109"/>
      <c r="Q14" s="109"/>
      <c r="R14" s="109"/>
      <c r="S14" s="149">
        <f t="shared" ref="S14:S18" si="1">SUM(H14:R14)</f>
        <v>0</v>
      </c>
      <c r="T14" s="156"/>
      <c r="U14" s="152"/>
    </row>
    <row r="15" spans="1:34">
      <c r="A15" s="92"/>
      <c r="B15" s="2"/>
      <c r="C15" s="171"/>
      <c r="D15" s="107"/>
      <c r="E15" s="107"/>
      <c r="F15" s="106"/>
      <c r="G15" s="105"/>
      <c r="H15" s="104"/>
      <c r="I15" s="99"/>
      <c r="J15" s="100"/>
      <c r="K15" s="103"/>
      <c r="L15" s="102"/>
      <c r="M15" s="102"/>
      <c r="N15" s="101"/>
      <c r="O15" s="172"/>
      <c r="P15" s="99"/>
      <c r="Q15" s="99"/>
      <c r="R15" s="99"/>
      <c r="S15" s="173">
        <f t="shared" si="1"/>
        <v>0</v>
      </c>
      <c r="T15" s="174"/>
      <c r="U15" s="175"/>
    </row>
    <row r="16" spans="1:34">
      <c r="A16" s="92"/>
      <c r="B16" s="2"/>
      <c r="C16" s="117"/>
      <c r="D16" s="116"/>
      <c r="E16" s="116"/>
      <c r="F16" s="118"/>
      <c r="G16" s="114"/>
      <c r="H16" s="113"/>
      <c r="I16" s="109"/>
      <c r="J16" s="110"/>
      <c r="K16" s="96"/>
      <c r="L16" s="112"/>
      <c r="M16" s="112"/>
      <c r="N16" s="111"/>
      <c r="O16" s="148"/>
      <c r="P16" s="109"/>
      <c r="Q16" s="109"/>
      <c r="R16" s="109"/>
      <c r="S16" s="149">
        <f t="shared" si="1"/>
        <v>0</v>
      </c>
      <c r="T16" s="156"/>
      <c r="U16" s="153"/>
    </row>
    <row r="17" spans="1:25">
      <c r="A17" s="92"/>
      <c r="B17" s="2"/>
      <c r="C17" s="117"/>
      <c r="D17" s="116"/>
      <c r="E17" s="116"/>
      <c r="F17" s="118"/>
      <c r="G17" s="114"/>
      <c r="H17" s="113"/>
      <c r="I17" s="109"/>
      <c r="J17" s="110"/>
      <c r="K17" s="96"/>
      <c r="L17" s="112"/>
      <c r="M17" s="112"/>
      <c r="N17" s="111"/>
      <c r="O17" s="148"/>
      <c r="P17" s="158"/>
      <c r="Q17" s="109"/>
      <c r="R17" s="109"/>
      <c r="S17" s="149">
        <f t="shared" si="1"/>
        <v>0</v>
      </c>
      <c r="T17" s="156"/>
      <c r="U17" s="153"/>
    </row>
    <row r="18" spans="1:25">
      <c r="A18" s="92"/>
      <c r="B18" s="2"/>
      <c r="C18" s="117"/>
      <c r="D18" s="116"/>
      <c r="E18" s="116"/>
      <c r="F18" s="118"/>
      <c r="G18" s="114"/>
      <c r="H18" s="113"/>
      <c r="I18" s="109"/>
      <c r="J18" s="110"/>
      <c r="K18" s="96"/>
      <c r="L18" s="112"/>
      <c r="M18" s="112"/>
      <c r="N18" s="111"/>
      <c r="O18" s="148"/>
      <c r="P18" s="109"/>
      <c r="Q18" s="109"/>
      <c r="R18" s="109"/>
      <c r="S18" s="149">
        <f t="shared" si="1"/>
        <v>0</v>
      </c>
      <c r="T18" s="156"/>
      <c r="U18" s="153"/>
      <c r="Y18" s="1">
        <v>9.8000000000000007</v>
      </c>
    </row>
    <row r="19" spans="1:25">
      <c r="A19" s="92"/>
      <c r="B19" s="2"/>
      <c r="C19" s="117"/>
      <c r="D19" s="116"/>
      <c r="E19" s="116"/>
      <c r="F19" s="118"/>
      <c r="G19" s="114"/>
      <c r="H19" s="113"/>
      <c r="I19" s="109"/>
      <c r="J19" s="110"/>
      <c r="K19" s="96"/>
      <c r="L19" s="112"/>
      <c r="M19" s="112"/>
      <c r="N19" s="111"/>
      <c r="O19" s="148"/>
      <c r="P19" s="109"/>
      <c r="Q19" s="109"/>
      <c r="R19" s="109"/>
      <c r="S19" s="149"/>
      <c r="T19" s="156"/>
      <c r="U19" s="153"/>
    </row>
    <row r="20" spans="1:25">
      <c r="A20" s="92"/>
      <c r="B20" s="2"/>
      <c r="C20" s="117"/>
      <c r="D20" s="116"/>
      <c r="E20" s="116"/>
      <c r="F20" s="118"/>
      <c r="G20" s="114"/>
      <c r="H20" s="113"/>
      <c r="I20" s="109"/>
      <c r="J20" s="110"/>
      <c r="K20" s="96"/>
      <c r="L20" s="112"/>
      <c r="M20" s="112"/>
      <c r="N20" s="111"/>
      <c r="O20" s="148"/>
      <c r="P20" s="109"/>
      <c r="Q20" s="109"/>
      <c r="R20" s="109"/>
      <c r="S20" s="149"/>
      <c r="T20" s="156"/>
      <c r="U20" s="153"/>
    </row>
    <row r="21" spans="1:25">
      <c r="A21" s="92"/>
      <c r="B21" s="2"/>
      <c r="C21" s="117"/>
      <c r="D21" s="116"/>
      <c r="E21" s="116"/>
      <c r="F21" s="118"/>
      <c r="G21" s="114"/>
      <c r="H21" s="113"/>
      <c r="I21" s="109"/>
      <c r="J21" s="110"/>
      <c r="K21" s="96"/>
      <c r="L21" s="112"/>
      <c r="M21" s="112"/>
      <c r="N21" s="111"/>
      <c r="O21" s="148"/>
      <c r="P21" s="109"/>
      <c r="Q21" s="109"/>
      <c r="R21" s="109"/>
      <c r="S21" s="149"/>
      <c r="T21" s="156"/>
      <c r="U21" s="153"/>
    </row>
    <row r="22" spans="1:25">
      <c r="A22" s="92"/>
      <c r="B22" s="2"/>
      <c r="C22" s="117"/>
      <c r="D22" s="116"/>
      <c r="E22" s="116"/>
      <c r="F22" s="118"/>
      <c r="G22" s="114"/>
      <c r="H22" s="113"/>
      <c r="I22" s="109"/>
      <c r="J22" s="110"/>
      <c r="K22" s="96"/>
      <c r="L22" s="112"/>
      <c r="M22" s="112"/>
      <c r="N22" s="111"/>
      <c r="O22" s="148"/>
      <c r="P22" s="109"/>
      <c r="Q22" s="109"/>
      <c r="R22" s="109"/>
      <c r="S22" s="149"/>
      <c r="T22" s="156"/>
      <c r="U22" s="153"/>
    </row>
    <row r="23" spans="1:25">
      <c r="B23" s="2">
        <v>1</v>
      </c>
      <c r="C23" s="108"/>
      <c r="D23" s="107" t="s">
        <v>20</v>
      </c>
      <c r="E23" s="107"/>
      <c r="F23" s="106" t="s">
        <v>20</v>
      </c>
      <c r="G23" s="105"/>
      <c r="H23" s="104"/>
      <c r="I23" s="99"/>
      <c r="J23" s="100"/>
      <c r="K23" s="103"/>
      <c r="L23" s="102">
        <f>+I23*L$7</f>
        <v>0</v>
      </c>
      <c r="M23" s="102">
        <f>+I23*M$7</f>
        <v>0</v>
      </c>
      <c r="N23" s="101"/>
      <c r="O23" s="100"/>
      <c r="P23" s="99"/>
      <c r="Q23" s="99"/>
      <c r="R23" s="99"/>
      <c r="S23" s="150">
        <f>SUM(H23:R23)</f>
        <v>0</v>
      </c>
      <c r="T23" s="157"/>
      <c r="U23" s="154"/>
    </row>
    <row r="24" spans="1:25">
      <c r="G24" s="43" t="s">
        <v>19</v>
      </c>
      <c r="H24" s="42">
        <f t="shared" ref="H24:S24" si="2">SUMPRODUCT(H9:H23,$B$9:$B$23)</f>
        <v>46.863177257525081</v>
      </c>
      <c r="I24" s="37">
        <f t="shared" si="2"/>
        <v>20.22</v>
      </c>
      <c r="J24" s="38">
        <f t="shared" si="2"/>
        <v>0</v>
      </c>
      <c r="K24" s="41">
        <f t="shared" si="2"/>
        <v>0</v>
      </c>
      <c r="L24" s="40">
        <f t="shared" si="2"/>
        <v>0.25</v>
      </c>
      <c r="M24" s="40">
        <f>SUMPRODUCT(M9:M23,$B$9:$B$23)</f>
        <v>11.47</v>
      </c>
      <c r="N24" s="98"/>
      <c r="O24" s="38">
        <f t="shared" si="2"/>
        <v>797.63</v>
      </c>
      <c r="P24" s="37">
        <f t="shared" si="2"/>
        <v>369.3</v>
      </c>
      <c r="Q24" s="38">
        <f t="shared" si="2"/>
        <v>0</v>
      </c>
      <c r="R24" s="37">
        <f t="shared" si="2"/>
        <v>0</v>
      </c>
      <c r="S24" s="29">
        <f t="shared" si="2"/>
        <v>1246.2331772575251</v>
      </c>
    </row>
    <row r="25" spans="1:25" s="91" customFormat="1" ht="14.25" customHeight="1">
      <c r="C25" s="92" t="s">
        <v>18</v>
      </c>
      <c r="D25" s="91">
        <v>0.3</v>
      </c>
      <c r="E25" s="20"/>
      <c r="F25" s="90"/>
      <c r="G25" s="89"/>
      <c r="H25" s="96"/>
      <c r="I25" s="96"/>
      <c r="J25" s="96"/>
      <c r="K25" s="96"/>
      <c r="L25" s="96"/>
      <c r="M25" s="96"/>
      <c r="N25" s="97"/>
      <c r="O25" s="96"/>
      <c r="P25" s="96"/>
      <c r="Q25" s="96"/>
      <c r="R25" s="96"/>
      <c r="S25" s="88"/>
    </row>
    <row r="26" spans="1:25">
      <c r="B26" s="2">
        <v>0</v>
      </c>
      <c r="C26" s="87">
        <v>40575</v>
      </c>
      <c r="D26" s="86"/>
      <c r="E26" s="95" t="s">
        <v>15</v>
      </c>
      <c r="F26" s="78"/>
      <c r="G26" s="76"/>
      <c r="H26" s="84"/>
      <c r="I26" s="80">
        <v>0</v>
      </c>
      <c r="J26" s="80"/>
      <c r="K26" s="83">
        <v>0</v>
      </c>
      <c r="L26" s="82">
        <f>+I26*L$7</f>
        <v>0</v>
      </c>
      <c r="M26" s="82">
        <f>+I26*M$7</f>
        <v>0</v>
      </c>
      <c r="N26" s="77"/>
      <c r="O26" s="81"/>
      <c r="P26" s="80"/>
      <c r="Q26" s="80"/>
      <c r="R26" s="80"/>
      <c r="S26" s="79">
        <f t="shared" ref="S26:S35" si="3">SUM(H26:R26)</f>
        <v>0</v>
      </c>
    </row>
    <row r="27" spans="1:25" ht="15.75" thickBot="1">
      <c r="B27" s="2">
        <v>1</v>
      </c>
      <c r="C27" s="55">
        <f>+IF(C26="","",C26)</f>
        <v>40575</v>
      </c>
      <c r="D27" s="54">
        <v>0.32</v>
      </c>
      <c r="E27" s="53"/>
      <c r="F27" s="93"/>
      <c r="G27" s="75">
        <f>+G26</f>
        <v>0</v>
      </c>
      <c r="H27" s="74">
        <f t="shared" ref="H27:R27" si="4">+H26*$D27</f>
        <v>0</v>
      </c>
      <c r="I27" s="69">
        <f t="shared" si="4"/>
        <v>0</v>
      </c>
      <c r="J27" s="69">
        <f t="shared" si="4"/>
        <v>0</v>
      </c>
      <c r="K27" s="73">
        <f t="shared" si="4"/>
        <v>0</v>
      </c>
      <c r="L27" s="72">
        <f t="shared" si="4"/>
        <v>0</v>
      </c>
      <c r="M27" s="72">
        <f>+M26*$D27</f>
        <v>0</v>
      </c>
      <c r="N27" s="71"/>
      <c r="O27" s="70">
        <f t="shared" si="4"/>
        <v>0</v>
      </c>
      <c r="P27" s="69">
        <f t="shared" si="4"/>
        <v>0</v>
      </c>
      <c r="Q27" s="69">
        <f t="shared" si="4"/>
        <v>0</v>
      </c>
      <c r="R27" s="69">
        <f t="shared" si="4"/>
        <v>0</v>
      </c>
      <c r="S27" s="68">
        <f t="shared" si="3"/>
        <v>0</v>
      </c>
    </row>
    <row r="28" spans="1:25" hidden="1">
      <c r="B28" s="2">
        <v>0</v>
      </c>
      <c r="C28" s="67">
        <v>40575</v>
      </c>
      <c r="D28" s="66"/>
      <c r="E28" s="94" t="s">
        <v>15</v>
      </c>
      <c r="F28" s="64"/>
      <c r="G28" s="63"/>
      <c r="H28" s="62"/>
      <c r="I28" s="57"/>
      <c r="J28" s="57"/>
      <c r="K28" s="61"/>
      <c r="L28" s="60">
        <f>+I28*L$7</f>
        <v>0</v>
      </c>
      <c r="M28" s="60">
        <f>+I28*M$7</f>
        <v>0</v>
      </c>
      <c r="N28" s="59"/>
      <c r="O28" s="58"/>
      <c r="P28" s="57"/>
      <c r="Q28" s="57"/>
      <c r="R28" s="57"/>
      <c r="S28" s="56">
        <f t="shared" si="3"/>
        <v>0</v>
      </c>
    </row>
    <row r="29" spans="1:25" ht="15.75" hidden="1" thickBot="1">
      <c r="B29" s="2">
        <v>1</v>
      </c>
      <c r="C29" s="55">
        <f>+IF(C28="","",C28)</f>
        <v>40575</v>
      </c>
      <c r="D29" s="54">
        <v>0.32</v>
      </c>
      <c r="E29" s="53"/>
      <c r="F29" s="93"/>
      <c r="G29" s="75">
        <f>+G28</f>
        <v>0</v>
      </c>
      <c r="H29" s="74">
        <f t="shared" ref="H29:R29" si="5">+H28*$D29</f>
        <v>0</v>
      </c>
      <c r="I29" s="69">
        <f t="shared" si="5"/>
        <v>0</v>
      </c>
      <c r="J29" s="69">
        <f t="shared" si="5"/>
        <v>0</v>
      </c>
      <c r="K29" s="73">
        <f t="shared" si="5"/>
        <v>0</v>
      </c>
      <c r="L29" s="72">
        <f t="shared" si="5"/>
        <v>0</v>
      </c>
      <c r="M29" s="72">
        <f>+M28*$D29</f>
        <v>0</v>
      </c>
      <c r="N29" s="71"/>
      <c r="O29" s="70">
        <f t="shared" si="5"/>
        <v>0</v>
      </c>
      <c r="P29" s="69">
        <f t="shared" si="5"/>
        <v>0</v>
      </c>
      <c r="Q29" s="69">
        <f t="shared" si="5"/>
        <v>0</v>
      </c>
      <c r="R29" s="69">
        <f t="shared" si="5"/>
        <v>0</v>
      </c>
      <c r="S29" s="68">
        <f t="shared" si="3"/>
        <v>0</v>
      </c>
    </row>
    <row r="30" spans="1:25" hidden="1">
      <c r="B30" s="2">
        <v>0</v>
      </c>
      <c r="C30" s="67"/>
      <c r="D30" s="66"/>
      <c r="E30" s="65"/>
      <c r="F30" s="64"/>
      <c r="G30" s="63"/>
      <c r="H30" s="62"/>
      <c r="I30" s="57"/>
      <c r="J30" s="57"/>
      <c r="K30" s="61"/>
      <c r="L30" s="60">
        <f>+I30*L$7</f>
        <v>0</v>
      </c>
      <c r="M30" s="60">
        <f>+I30*M$7</f>
        <v>0</v>
      </c>
      <c r="N30" s="59"/>
      <c r="O30" s="58"/>
      <c r="P30" s="57"/>
      <c r="Q30" s="57"/>
      <c r="R30" s="57"/>
      <c r="S30" s="56">
        <f t="shared" si="3"/>
        <v>0</v>
      </c>
    </row>
    <row r="31" spans="1:25" ht="15.75" hidden="1" thickBot="1">
      <c r="B31" s="2">
        <v>1</v>
      </c>
      <c r="C31" s="55" t="str">
        <f>+IF(C30="","",C30)</f>
        <v/>
      </c>
      <c r="D31" s="54">
        <v>0.25</v>
      </c>
      <c r="E31" s="53"/>
      <c r="F31" s="93"/>
      <c r="G31" s="75">
        <f>+G30</f>
        <v>0</v>
      </c>
      <c r="H31" s="74">
        <f t="shared" ref="H31:R31" si="6">+H30*$D31</f>
        <v>0</v>
      </c>
      <c r="I31" s="69">
        <f t="shared" si="6"/>
        <v>0</v>
      </c>
      <c r="J31" s="69">
        <f t="shared" si="6"/>
        <v>0</v>
      </c>
      <c r="K31" s="73">
        <f t="shared" si="6"/>
        <v>0</v>
      </c>
      <c r="L31" s="72">
        <f t="shared" si="6"/>
        <v>0</v>
      </c>
      <c r="M31" s="72">
        <f>+M30*$D31</f>
        <v>0</v>
      </c>
      <c r="N31" s="71"/>
      <c r="O31" s="70">
        <f t="shared" si="6"/>
        <v>0</v>
      </c>
      <c r="P31" s="69">
        <f t="shared" si="6"/>
        <v>0</v>
      </c>
      <c r="Q31" s="69">
        <f t="shared" si="6"/>
        <v>0</v>
      </c>
      <c r="R31" s="69">
        <f t="shared" si="6"/>
        <v>0</v>
      </c>
      <c r="S31" s="68">
        <f t="shared" si="3"/>
        <v>0</v>
      </c>
    </row>
    <row r="32" spans="1:25" hidden="1">
      <c r="B32" s="2">
        <v>0</v>
      </c>
      <c r="C32" s="67"/>
      <c r="D32" s="66"/>
      <c r="E32" s="65"/>
      <c r="F32" s="64"/>
      <c r="G32" s="63"/>
      <c r="H32" s="62"/>
      <c r="I32" s="57"/>
      <c r="J32" s="57"/>
      <c r="K32" s="61"/>
      <c r="L32" s="60">
        <f>+I32*L$7</f>
        <v>0</v>
      </c>
      <c r="M32" s="60">
        <f>+I32*M$7</f>
        <v>0</v>
      </c>
      <c r="N32" s="59"/>
      <c r="O32" s="58"/>
      <c r="P32" s="57"/>
      <c r="Q32" s="57"/>
      <c r="R32" s="57"/>
      <c r="S32" s="56">
        <f t="shared" si="3"/>
        <v>0</v>
      </c>
    </row>
    <row r="33" spans="2:19" ht="15.75" hidden="1" thickBot="1">
      <c r="B33" s="2">
        <v>1</v>
      </c>
      <c r="C33" s="55" t="str">
        <f>+IF(C32="","",C32)</f>
        <v/>
      </c>
      <c r="D33" s="54">
        <v>0.25</v>
      </c>
      <c r="E33" s="53"/>
      <c r="F33" s="93"/>
      <c r="G33" s="75">
        <f>+G32</f>
        <v>0</v>
      </c>
      <c r="H33" s="74">
        <f t="shared" ref="H33:R33" si="7">+H32*$D33</f>
        <v>0</v>
      </c>
      <c r="I33" s="69">
        <f t="shared" si="7"/>
        <v>0</v>
      </c>
      <c r="J33" s="69">
        <f t="shared" si="7"/>
        <v>0</v>
      </c>
      <c r="K33" s="73">
        <f t="shared" si="7"/>
        <v>0</v>
      </c>
      <c r="L33" s="72">
        <f t="shared" si="7"/>
        <v>0</v>
      </c>
      <c r="M33" s="72">
        <f>+M32*$D33</f>
        <v>0</v>
      </c>
      <c r="N33" s="71"/>
      <c r="O33" s="70">
        <f t="shared" si="7"/>
        <v>0</v>
      </c>
      <c r="P33" s="69">
        <f t="shared" si="7"/>
        <v>0</v>
      </c>
      <c r="Q33" s="69">
        <f t="shared" si="7"/>
        <v>0</v>
      </c>
      <c r="R33" s="69">
        <f t="shared" si="7"/>
        <v>0</v>
      </c>
      <c r="S33" s="68">
        <f t="shared" si="3"/>
        <v>0</v>
      </c>
    </row>
    <row r="34" spans="2:19" hidden="1">
      <c r="B34" s="2">
        <v>0</v>
      </c>
      <c r="C34" s="67"/>
      <c r="D34" s="66"/>
      <c r="E34" s="65"/>
      <c r="F34" s="64"/>
      <c r="G34" s="63"/>
      <c r="H34" s="62"/>
      <c r="I34" s="57"/>
      <c r="J34" s="57"/>
      <c r="K34" s="61"/>
      <c r="L34" s="60">
        <f>+I34*L$7</f>
        <v>0</v>
      </c>
      <c r="M34" s="60">
        <f>+I34*M$7</f>
        <v>0</v>
      </c>
      <c r="N34" s="59"/>
      <c r="O34" s="58"/>
      <c r="P34" s="57"/>
      <c r="Q34" s="57"/>
      <c r="R34" s="57"/>
      <c r="S34" s="56">
        <f t="shared" si="3"/>
        <v>0</v>
      </c>
    </row>
    <row r="35" spans="2:19" ht="15.75" hidden="1" thickBot="1">
      <c r="B35" s="2">
        <v>1</v>
      </c>
      <c r="C35" s="55" t="str">
        <f>+IF(C34="","",C34)</f>
        <v/>
      </c>
      <c r="D35" s="54">
        <v>0.25</v>
      </c>
      <c r="E35" s="53"/>
      <c r="F35" s="93"/>
      <c r="G35" s="75">
        <f>+G34</f>
        <v>0</v>
      </c>
      <c r="H35" s="74">
        <f t="shared" ref="H35:R35" si="8">+H34*$D35</f>
        <v>0</v>
      </c>
      <c r="I35" s="69">
        <f t="shared" si="8"/>
        <v>0</v>
      </c>
      <c r="J35" s="69">
        <f t="shared" si="8"/>
        <v>0</v>
      </c>
      <c r="K35" s="73">
        <f t="shared" si="8"/>
        <v>0</v>
      </c>
      <c r="L35" s="72">
        <f t="shared" si="8"/>
        <v>0</v>
      </c>
      <c r="M35" s="72">
        <f>+M34*$D35</f>
        <v>0</v>
      </c>
      <c r="N35" s="71"/>
      <c r="O35" s="70">
        <f t="shared" si="8"/>
        <v>0</v>
      </c>
      <c r="P35" s="69">
        <f t="shared" si="8"/>
        <v>0</v>
      </c>
      <c r="Q35" s="69">
        <f t="shared" si="8"/>
        <v>0</v>
      </c>
      <c r="R35" s="69">
        <f t="shared" si="8"/>
        <v>0</v>
      </c>
      <c r="S35" s="68">
        <f t="shared" si="3"/>
        <v>0</v>
      </c>
    </row>
    <row r="36" spans="2:19">
      <c r="G36" s="43" t="s">
        <v>17</v>
      </c>
      <c r="H36" s="42">
        <f t="shared" ref="H36:S36" si="9">SUMPRODUCT(H26:H35,$B$26:$B$35)</f>
        <v>0</v>
      </c>
      <c r="I36" s="37">
        <f t="shared" si="9"/>
        <v>0</v>
      </c>
      <c r="J36" s="38">
        <f t="shared" si="9"/>
        <v>0</v>
      </c>
      <c r="K36" s="41">
        <f t="shared" si="9"/>
        <v>0</v>
      </c>
      <c r="L36" s="40">
        <f t="shared" si="9"/>
        <v>0</v>
      </c>
      <c r="M36" s="40">
        <f>SUMPRODUCT(M26:M35,$B$26:$B$35)</f>
        <v>0</v>
      </c>
      <c r="N36" s="39"/>
      <c r="O36" s="38">
        <f t="shared" si="9"/>
        <v>0</v>
      </c>
      <c r="P36" s="37">
        <f t="shared" si="9"/>
        <v>0</v>
      </c>
      <c r="Q36" s="37">
        <f t="shared" si="9"/>
        <v>0</v>
      </c>
      <c r="R36" s="37">
        <f t="shared" si="9"/>
        <v>0</v>
      </c>
      <c r="S36" s="29">
        <f t="shared" si="9"/>
        <v>0</v>
      </c>
    </row>
    <row r="37" spans="2:19"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</row>
    <row r="38" spans="2:19">
      <c r="C38" s="92" t="s">
        <v>16</v>
      </c>
      <c r="D38" s="91"/>
      <c r="E38" s="20"/>
      <c r="F38" s="90"/>
      <c r="G38" s="89"/>
      <c r="H38" s="89"/>
      <c r="I38" s="89"/>
      <c r="J38" s="89"/>
      <c r="K38" s="89"/>
      <c r="L38" s="89"/>
      <c r="M38" s="89"/>
      <c r="N38" s="89"/>
      <c r="O38" s="89"/>
      <c r="P38" s="88"/>
      <c r="Q38" s="88"/>
      <c r="R38" s="88"/>
      <c r="S38" s="88"/>
    </row>
    <row r="39" spans="2:19">
      <c r="B39" s="2">
        <v>0</v>
      </c>
      <c r="C39" s="87">
        <v>40555</v>
      </c>
      <c r="D39" s="86"/>
      <c r="E39" s="85" t="s">
        <v>15</v>
      </c>
      <c r="F39" s="78" t="s">
        <v>14</v>
      </c>
      <c r="G39" s="76"/>
      <c r="H39" s="84"/>
      <c r="I39" s="80">
        <v>0</v>
      </c>
      <c r="J39" s="80"/>
      <c r="K39" s="83"/>
      <c r="L39" s="82">
        <v>0</v>
      </c>
      <c r="M39" s="82">
        <v>0</v>
      </c>
      <c r="N39" s="77"/>
      <c r="O39" s="81"/>
      <c r="P39" s="80"/>
      <c r="Q39" s="80"/>
      <c r="R39" s="80"/>
      <c r="S39" s="79">
        <f t="shared" ref="S39:S46" si="10">SUM(H39:R39)</f>
        <v>0</v>
      </c>
    </row>
    <row r="40" spans="2:19" ht="15.75" thickBot="1">
      <c r="B40" s="2">
        <v>1</v>
      </c>
      <c r="C40" s="55">
        <f>+IF(C39="","",C39)</f>
        <v>40555</v>
      </c>
      <c r="D40" s="54">
        <v>1</v>
      </c>
      <c r="E40" s="53"/>
      <c r="F40" s="52">
        <v>1.2</v>
      </c>
      <c r="G40" s="75"/>
      <c r="H40" s="74">
        <f t="shared" ref="H40:R40" si="11">+H39*$D40*$F40</f>
        <v>0</v>
      </c>
      <c r="I40" s="69">
        <f t="shared" si="11"/>
        <v>0</v>
      </c>
      <c r="J40" s="69">
        <f t="shared" si="11"/>
        <v>0</v>
      </c>
      <c r="K40" s="73">
        <f t="shared" si="11"/>
        <v>0</v>
      </c>
      <c r="L40" s="72">
        <f t="shared" si="11"/>
        <v>0</v>
      </c>
      <c r="M40" s="72">
        <f>+M39*$D40*$F40</f>
        <v>0</v>
      </c>
      <c r="N40" s="71"/>
      <c r="O40" s="70">
        <f t="shared" si="11"/>
        <v>0</v>
      </c>
      <c r="P40" s="69">
        <f t="shared" si="11"/>
        <v>0</v>
      </c>
      <c r="Q40" s="69">
        <f t="shared" si="11"/>
        <v>0</v>
      </c>
      <c r="R40" s="69">
        <f t="shared" si="11"/>
        <v>0</v>
      </c>
      <c r="S40" s="68">
        <f t="shared" si="10"/>
        <v>0</v>
      </c>
    </row>
    <row r="41" spans="2:19" hidden="1">
      <c r="B41" s="2">
        <v>0</v>
      </c>
      <c r="C41" s="67">
        <v>40555</v>
      </c>
      <c r="D41" s="66"/>
      <c r="E41" s="65" t="s">
        <v>15</v>
      </c>
      <c r="F41" s="78" t="s">
        <v>14</v>
      </c>
      <c r="G41" s="76"/>
      <c r="H41" s="62"/>
      <c r="I41" s="57">
        <v>0</v>
      </c>
      <c r="J41" s="57"/>
      <c r="K41" s="61"/>
      <c r="L41" s="60"/>
      <c r="M41" s="60">
        <v>0</v>
      </c>
      <c r="N41" s="77"/>
      <c r="O41" s="58"/>
      <c r="P41" s="57"/>
      <c r="Q41" s="57"/>
      <c r="R41" s="57"/>
      <c r="S41" s="56">
        <f t="shared" si="10"/>
        <v>0</v>
      </c>
    </row>
    <row r="42" spans="2:19" ht="15.75" hidden="1" thickBot="1">
      <c r="B42" s="2">
        <v>1</v>
      </c>
      <c r="C42" s="55">
        <f>+IF(C41="","",C41)</f>
        <v>40555</v>
      </c>
      <c r="D42" s="54">
        <v>1</v>
      </c>
      <c r="E42" s="53"/>
      <c r="F42" s="52">
        <v>1.2</v>
      </c>
      <c r="G42" s="75"/>
      <c r="H42" s="74">
        <f t="shared" ref="H42:R42" si="12">+H41*$D42*$F42</f>
        <v>0</v>
      </c>
      <c r="I42" s="69">
        <f t="shared" si="12"/>
        <v>0</v>
      </c>
      <c r="J42" s="69">
        <f t="shared" si="12"/>
        <v>0</v>
      </c>
      <c r="K42" s="73">
        <f t="shared" si="12"/>
        <v>0</v>
      </c>
      <c r="L42" s="72">
        <f t="shared" si="12"/>
        <v>0</v>
      </c>
      <c r="M42" s="72">
        <f>+M41*$D42*$F42</f>
        <v>0</v>
      </c>
      <c r="N42" s="71"/>
      <c r="O42" s="70">
        <f t="shared" si="12"/>
        <v>0</v>
      </c>
      <c r="P42" s="69">
        <f t="shared" si="12"/>
        <v>0</v>
      </c>
      <c r="Q42" s="69">
        <f t="shared" si="12"/>
        <v>0</v>
      </c>
      <c r="R42" s="69">
        <f t="shared" si="12"/>
        <v>0</v>
      </c>
      <c r="S42" s="68">
        <f t="shared" si="10"/>
        <v>0</v>
      </c>
    </row>
    <row r="43" spans="2:19" hidden="1">
      <c r="B43" s="2">
        <v>0</v>
      </c>
      <c r="C43" s="67"/>
      <c r="D43" s="66"/>
      <c r="E43" s="65"/>
      <c r="F43" s="64"/>
      <c r="G43" s="76"/>
      <c r="H43" s="62"/>
      <c r="I43" s="57">
        <v>0</v>
      </c>
      <c r="J43" s="57"/>
      <c r="K43" s="61"/>
      <c r="L43" s="60"/>
      <c r="M43" s="60">
        <v>0</v>
      </c>
      <c r="N43" s="59"/>
      <c r="O43" s="58"/>
      <c r="P43" s="57"/>
      <c r="Q43" s="57"/>
      <c r="R43" s="57"/>
      <c r="S43" s="56">
        <f t="shared" si="10"/>
        <v>0</v>
      </c>
    </row>
    <row r="44" spans="2:19" ht="15.75" hidden="1" thickBot="1">
      <c r="B44" s="2">
        <v>1</v>
      </c>
      <c r="C44" s="55" t="str">
        <f>+IF(C43="","",C43)</f>
        <v/>
      </c>
      <c r="D44" s="54">
        <v>1</v>
      </c>
      <c r="E44" s="53"/>
      <c r="F44" s="52">
        <v>1</v>
      </c>
      <c r="G44" s="75" t="str">
        <f>+IF(G43="","",G43)</f>
        <v/>
      </c>
      <c r="H44" s="74">
        <f t="shared" ref="H44:R44" si="13">+H43*$D44*$F44</f>
        <v>0</v>
      </c>
      <c r="I44" s="69">
        <f t="shared" si="13"/>
        <v>0</v>
      </c>
      <c r="J44" s="69">
        <f t="shared" si="13"/>
        <v>0</v>
      </c>
      <c r="K44" s="73">
        <f t="shared" si="13"/>
        <v>0</v>
      </c>
      <c r="L44" s="72">
        <f t="shared" si="13"/>
        <v>0</v>
      </c>
      <c r="M44" s="72">
        <f>+M43*$D44*$F44</f>
        <v>0</v>
      </c>
      <c r="N44" s="71"/>
      <c r="O44" s="70">
        <f t="shared" si="13"/>
        <v>0</v>
      </c>
      <c r="P44" s="69">
        <f t="shared" si="13"/>
        <v>0</v>
      </c>
      <c r="Q44" s="69">
        <f t="shared" si="13"/>
        <v>0</v>
      </c>
      <c r="R44" s="69">
        <f t="shared" si="13"/>
        <v>0</v>
      </c>
      <c r="S44" s="68">
        <f t="shared" si="10"/>
        <v>0</v>
      </c>
    </row>
    <row r="45" spans="2:19" hidden="1">
      <c r="B45" s="2">
        <v>0</v>
      </c>
      <c r="C45" s="67"/>
      <c r="D45" s="66"/>
      <c r="E45" s="65"/>
      <c r="F45" s="64"/>
      <c r="G45" s="63"/>
      <c r="H45" s="62"/>
      <c r="I45" s="57">
        <v>0</v>
      </c>
      <c r="J45" s="57"/>
      <c r="K45" s="61"/>
      <c r="L45" s="60"/>
      <c r="M45" s="60">
        <v>0</v>
      </c>
      <c r="N45" s="59"/>
      <c r="O45" s="58"/>
      <c r="P45" s="57"/>
      <c r="Q45" s="57"/>
      <c r="R45" s="57"/>
      <c r="S45" s="56">
        <f t="shared" si="10"/>
        <v>0</v>
      </c>
    </row>
    <row r="46" spans="2:19" ht="15.75" hidden="1" thickBot="1">
      <c r="B46" s="2">
        <v>1</v>
      </c>
      <c r="C46" s="55" t="str">
        <f>+IF(C45="","",C45)</f>
        <v/>
      </c>
      <c r="D46" s="54">
        <v>1</v>
      </c>
      <c r="E46" s="53"/>
      <c r="F46" s="52">
        <v>1</v>
      </c>
      <c r="G46" s="51" t="str">
        <f>+IF(G45="","",G45)</f>
        <v/>
      </c>
      <c r="H46" s="50">
        <f t="shared" ref="H46:R46" si="14">+H45*$D46*$F46</f>
        <v>0</v>
      </c>
      <c r="I46" s="45">
        <f t="shared" si="14"/>
        <v>0</v>
      </c>
      <c r="J46" s="45">
        <f t="shared" si="14"/>
        <v>0</v>
      </c>
      <c r="K46" s="49">
        <f t="shared" si="14"/>
        <v>0</v>
      </c>
      <c r="L46" s="48">
        <f t="shared" si="14"/>
        <v>0</v>
      </c>
      <c r="M46" s="48">
        <f>+M45*$D46*$F46</f>
        <v>0</v>
      </c>
      <c r="N46" s="47"/>
      <c r="O46" s="46">
        <f t="shared" si="14"/>
        <v>0</v>
      </c>
      <c r="P46" s="45">
        <f t="shared" si="14"/>
        <v>0</v>
      </c>
      <c r="Q46" s="45">
        <f t="shared" si="14"/>
        <v>0</v>
      </c>
      <c r="R46" s="45">
        <f t="shared" si="14"/>
        <v>0</v>
      </c>
      <c r="S46" s="44">
        <f t="shared" si="10"/>
        <v>0</v>
      </c>
    </row>
    <row r="47" spans="2:19">
      <c r="G47" s="43" t="s">
        <v>13</v>
      </c>
      <c r="H47" s="42">
        <f t="shared" ref="H47:S47" si="15">SUMPRODUCT($B$39:$B$46,H39:H46)</f>
        <v>0</v>
      </c>
      <c r="I47" s="37">
        <f t="shared" si="15"/>
        <v>0</v>
      </c>
      <c r="J47" s="38">
        <f t="shared" si="15"/>
        <v>0</v>
      </c>
      <c r="K47" s="41">
        <f t="shared" si="15"/>
        <v>0</v>
      </c>
      <c r="L47" s="40">
        <f t="shared" si="15"/>
        <v>0</v>
      </c>
      <c r="M47" s="40">
        <f>SUMPRODUCT($B$39:$B$46,M39:M46)</f>
        <v>0</v>
      </c>
      <c r="N47" s="39"/>
      <c r="O47" s="38">
        <f t="shared" si="15"/>
        <v>0</v>
      </c>
      <c r="P47" s="37">
        <f t="shared" si="15"/>
        <v>0</v>
      </c>
      <c r="Q47" s="37">
        <f t="shared" si="15"/>
        <v>0</v>
      </c>
      <c r="R47" s="37">
        <f t="shared" si="15"/>
        <v>0</v>
      </c>
      <c r="S47" s="29">
        <f t="shared" si="15"/>
        <v>0</v>
      </c>
    </row>
    <row r="49" spans="3:19">
      <c r="G49" s="36" t="s">
        <v>12</v>
      </c>
      <c r="H49" s="35">
        <f t="shared" ref="H49:S49" si="16">+H24+H36+H47</f>
        <v>46.863177257525081</v>
      </c>
      <c r="I49" s="30">
        <f t="shared" si="16"/>
        <v>20.22</v>
      </c>
      <c r="J49" s="31">
        <f t="shared" si="16"/>
        <v>0</v>
      </c>
      <c r="K49" s="34">
        <f t="shared" si="16"/>
        <v>0</v>
      </c>
      <c r="L49" s="33">
        <f t="shared" si="16"/>
        <v>0.25</v>
      </c>
      <c r="M49" s="33">
        <f>+M24+M36+M47</f>
        <v>11.47</v>
      </c>
      <c r="N49" s="32"/>
      <c r="O49" s="31">
        <f t="shared" si="16"/>
        <v>797.63</v>
      </c>
      <c r="P49" s="30">
        <f t="shared" si="16"/>
        <v>369.3</v>
      </c>
      <c r="Q49" s="30">
        <f t="shared" si="16"/>
        <v>0</v>
      </c>
      <c r="R49" s="30">
        <f t="shared" si="16"/>
        <v>0</v>
      </c>
      <c r="S49" s="29">
        <f t="shared" si="16"/>
        <v>1246.2331772575251</v>
      </c>
    </row>
    <row r="51" spans="3:19">
      <c r="C51" s="28" t="s">
        <v>11</v>
      </c>
      <c r="D51" s="27" t="s">
        <v>10</v>
      </c>
      <c r="E51" s="27" t="s">
        <v>9</v>
      </c>
      <c r="F51" s="27" t="s">
        <v>8</v>
      </c>
      <c r="G51" s="27" t="s">
        <v>7</v>
      </c>
      <c r="H51" s="27" t="s">
        <v>6</v>
      </c>
      <c r="I51" s="26" t="s">
        <v>0</v>
      </c>
    </row>
    <row r="52" spans="3:19">
      <c r="C52" s="25"/>
      <c r="D52" s="12"/>
      <c r="E52" s="12"/>
      <c r="F52" s="24"/>
      <c r="G52" s="12"/>
      <c r="H52" s="12"/>
      <c r="I52" s="23"/>
    </row>
    <row r="53" spans="3:19" hidden="1">
      <c r="C53" s="21"/>
      <c r="D53" s="19"/>
      <c r="E53" s="19"/>
      <c r="F53" s="20"/>
      <c r="G53" s="19"/>
      <c r="H53" s="19"/>
      <c r="I53" s="18"/>
    </row>
    <row r="54" spans="3:19" hidden="1">
      <c r="C54" s="21"/>
      <c r="D54" s="19"/>
      <c r="E54" s="19"/>
      <c r="F54" s="20"/>
      <c r="G54" s="19"/>
      <c r="H54" s="19"/>
      <c r="I54" s="18"/>
    </row>
    <row r="55" spans="3:19" hidden="1">
      <c r="C55" s="21"/>
      <c r="D55" s="19"/>
      <c r="E55" s="19"/>
      <c r="F55" s="20"/>
      <c r="G55" s="19"/>
      <c r="H55" s="19"/>
      <c r="I55" s="18"/>
    </row>
    <row r="56" spans="3:19" hidden="1">
      <c r="C56" s="21"/>
      <c r="D56" s="19"/>
      <c r="E56" s="19"/>
      <c r="F56" s="20"/>
      <c r="G56" s="19"/>
      <c r="H56" s="19"/>
      <c r="I56" s="18"/>
    </row>
    <row r="57" spans="3:19" hidden="1">
      <c r="C57" s="22"/>
      <c r="D57" s="19"/>
      <c r="E57" s="19"/>
      <c r="F57" s="20"/>
      <c r="G57" s="19"/>
      <c r="H57" s="19"/>
      <c r="I57" s="18"/>
    </row>
    <row r="58" spans="3:19" hidden="1">
      <c r="C58" s="21"/>
      <c r="D58" s="19"/>
      <c r="E58" s="19"/>
      <c r="F58" s="20"/>
      <c r="G58" s="19"/>
      <c r="H58" s="19"/>
      <c r="I58" s="18"/>
    </row>
    <row r="59" spans="3:19" hidden="1">
      <c r="C59" s="21"/>
      <c r="D59" s="19"/>
      <c r="E59" s="19"/>
      <c r="F59" s="20"/>
      <c r="G59" s="19"/>
      <c r="H59" s="19"/>
      <c r="I59" s="18"/>
    </row>
    <row r="60" spans="3:19" hidden="1">
      <c r="C60" s="21"/>
      <c r="D60" s="19"/>
      <c r="E60" s="19"/>
      <c r="F60" s="20"/>
      <c r="G60" s="19"/>
      <c r="H60" s="19"/>
      <c r="I60" s="18"/>
    </row>
    <row r="61" spans="3:19" hidden="1">
      <c r="C61" s="21"/>
      <c r="D61" s="19"/>
      <c r="E61" s="19"/>
      <c r="F61" s="20"/>
      <c r="G61" s="19"/>
      <c r="H61" s="19"/>
      <c r="I61" s="18"/>
    </row>
    <row r="62" spans="3:19" hidden="1">
      <c r="C62" s="21"/>
      <c r="D62" s="19"/>
      <c r="E62" s="19"/>
      <c r="F62" s="20"/>
      <c r="G62" s="19"/>
      <c r="H62" s="19"/>
      <c r="I62" s="18"/>
    </row>
    <row r="63" spans="3:19" hidden="1">
      <c r="C63" s="21"/>
      <c r="D63" s="19"/>
      <c r="E63" s="19"/>
      <c r="F63" s="20"/>
      <c r="G63" s="19"/>
      <c r="H63" s="19"/>
      <c r="I63" s="18"/>
    </row>
    <row r="64" spans="3:19" hidden="1">
      <c r="C64" s="21"/>
      <c r="D64" s="19"/>
      <c r="E64" s="19"/>
      <c r="F64" s="20"/>
      <c r="G64" s="19"/>
      <c r="H64" s="19"/>
      <c r="I64" s="18"/>
    </row>
    <row r="65" spans="3:19" hidden="1">
      <c r="C65" s="21"/>
      <c r="D65" s="19"/>
      <c r="E65" s="19"/>
      <c r="F65" s="20"/>
      <c r="G65" s="19"/>
      <c r="H65" s="19"/>
      <c r="I65" s="18"/>
    </row>
    <row r="66" spans="3:19">
      <c r="C66" s="17"/>
      <c r="D66" s="15"/>
      <c r="E66" s="15"/>
      <c r="F66" s="16"/>
      <c r="G66" s="15"/>
      <c r="H66" s="15" t="s">
        <v>3</v>
      </c>
      <c r="I66" s="14">
        <f t="shared" ref="I66" si="17">+IF(H66="Oui",2*F66,F66)</f>
        <v>0</v>
      </c>
      <c r="J66" s="13" t="s">
        <v>2</v>
      </c>
      <c r="K66" s="12"/>
      <c r="L66" s="11" t="s">
        <v>1</v>
      </c>
      <c r="M66" s="19"/>
    </row>
    <row r="67" spans="3:19">
      <c r="C67" s="4"/>
      <c r="D67" s="3"/>
      <c r="E67" s="3"/>
      <c r="F67" s="2"/>
      <c r="G67" s="3"/>
      <c r="H67" s="10" t="s">
        <v>0</v>
      </c>
      <c r="I67" s="9">
        <f>SUM(I52:I66)</f>
        <v>0</v>
      </c>
      <c r="J67" s="8">
        <v>0.44</v>
      </c>
      <c r="K67" s="8"/>
      <c r="L67" s="7">
        <f>+I67*J67</f>
        <v>0</v>
      </c>
      <c r="M67" s="177"/>
      <c r="Q67" s="6" t="s">
        <v>41</v>
      </c>
      <c r="R67" s="6"/>
      <c r="S67" s="5">
        <f>+S49+L67</f>
        <v>1246.2331772575251</v>
      </c>
    </row>
    <row r="68" spans="3:19">
      <c r="C68" s="4"/>
      <c r="D68" s="3"/>
      <c r="E68" s="3"/>
      <c r="F68" s="2"/>
      <c r="G68" s="3"/>
      <c r="H68" s="3"/>
      <c r="I68" s="2"/>
    </row>
    <row r="69" spans="3:19">
      <c r="C69" s="4"/>
      <c r="D69" s="3"/>
      <c r="E69" s="3"/>
      <c r="F69" s="2"/>
      <c r="G69" s="3"/>
      <c r="H69" s="3"/>
      <c r="I69" s="2"/>
    </row>
    <row r="70" spans="3:19">
      <c r="C70" s="4"/>
      <c r="D70" s="3"/>
      <c r="E70" s="3"/>
      <c r="F70" s="2"/>
      <c r="G70" s="3"/>
      <c r="H70" s="3"/>
      <c r="I70" s="2"/>
    </row>
    <row r="71" spans="3:19">
      <c r="C71" s="4"/>
      <c r="D71" s="3"/>
      <c r="E71" s="3"/>
      <c r="F71" s="2"/>
      <c r="G71" s="3"/>
      <c r="H71" s="3"/>
      <c r="I71" s="2"/>
    </row>
    <row r="72" spans="3:19">
      <c r="C72" s="4"/>
      <c r="D72" s="3"/>
      <c r="E72" s="3"/>
      <c r="F72" s="2"/>
      <c r="G72" s="3"/>
      <c r="H72" s="3"/>
      <c r="I72" s="2"/>
    </row>
    <row r="73" spans="3:19">
      <c r="C73" s="4"/>
      <c r="D73" s="3"/>
      <c r="E73" s="3"/>
      <c r="F73" s="2"/>
      <c r="G73" s="3"/>
      <c r="H73" s="3"/>
      <c r="I73" s="2"/>
    </row>
  </sheetData>
  <printOptions horizontalCentered="1"/>
  <pageMargins left="0.51181102362204722" right="0.51181102362204722" top="0.74803149606299213" bottom="0.74803149606299213" header="0.31496062992125984" footer="0.31496062992125984"/>
  <pageSetup paperSize="9" scale="61" orientation="landscape" r:id="rId1"/>
  <headerFooter>
    <oddFooter>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6" sqref="D6"/>
    </sheetView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1</vt:i4>
      </vt:variant>
    </vt:vector>
  </HeadingPairs>
  <TitlesOfParts>
    <vt:vector size="5" baseType="lpstr">
      <vt:lpstr>Fev2011</vt:lpstr>
      <vt:lpstr>Feuil1</vt:lpstr>
      <vt:lpstr>Feuil2</vt:lpstr>
      <vt:lpstr>Feuil3</vt:lpstr>
      <vt:lpstr>'Fev2011'!Zone_d_impression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AHS</dc:creator>
  <cp:lastModifiedBy>AHS</cp:lastModifiedBy>
  <cp:lastPrinted>2011-04-04T21:29:26Z</cp:lastPrinted>
  <dcterms:created xsi:type="dcterms:W3CDTF">2011-03-13T11:29:49Z</dcterms:created>
  <dcterms:modified xsi:type="dcterms:W3CDTF">2011-05-29T15:23:37Z</dcterms:modified>
</cp:coreProperties>
</file>