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25" yWindow="120" windowWidth="20130" windowHeight="7485" activeTab="4"/>
  </bookViews>
  <sheets>
    <sheet name="Notas" sheetId="6" r:id="rId1"/>
    <sheet name="2010" sheetId="7" r:id="rId2"/>
    <sheet name="Jan2011" sheetId="1" r:id="rId3"/>
    <sheet name="Fev2011" sheetId="8" r:id="rId4"/>
    <sheet name="mar2011" sheetId="10" r:id="rId5"/>
    <sheet name="Fevrier" sheetId="5" r:id="rId6"/>
    <sheet name="Feuil2" sheetId="2" r:id="rId7"/>
    <sheet name="Plant" sheetId="9" r:id="rId8"/>
    <sheet name="Feuil3" sheetId="3" r:id="rId9"/>
  </sheets>
  <definedNames>
    <definedName name="_xlnm.Print_Area" localSheetId="1">'2010'!$B$5:$R$68</definedName>
    <definedName name="_xlnm.Print_Area" localSheetId="3">'Fev2011'!$B$5:$R$71</definedName>
    <definedName name="_xlnm.Print_Area" localSheetId="5">Fevrier!$B$5:$P$63</definedName>
    <definedName name="_xlnm.Print_Area" localSheetId="2">'Jan2011'!$B$5:$R$65</definedName>
    <definedName name="_xlnm.Print_Area" localSheetId="4">'mar2011'!$B$5:$R$71</definedName>
    <definedName name="_xlnm.Print_Area" localSheetId="7">Plant!$B$5:$R$65</definedName>
  </definedNames>
  <calcPr calcId="125725" iterate="1"/>
</workbook>
</file>

<file path=xl/calcChain.xml><?xml version="1.0" encoding="utf-8"?>
<calcChain xmlns="http://schemas.openxmlformats.org/spreadsheetml/2006/main">
  <c r="M12" i="10"/>
  <c r="I12"/>
  <c r="N11"/>
  <c r="R9"/>
  <c r="I69"/>
  <c r="I68"/>
  <c r="I67"/>
  <c r="I66"/>
  <c r="I65"/>
  <c r="I64"/>
  <c r="I63"/>
  <c r="I62"/>
  <c r="I61"/>
  <c r="I60"/>
  <c r="I59"/>
  <c r="I58"/>
  <c r="I57"/>
  <c r="I56"/>
  <c r="I55"/>
  <c r="O50"/>
  <c r="K50"/>
  <c r="Q49"/>
  <c r="P49"/>
  <c r="O49"/>
  <c r="N49"/>
  <c r="M49"/>
  <c r="L49"/>
  <c r="K49"/>
  <c r="J49"/>
  <c r="R49" s="1"/>
  <c r="I49"/>
  <c r="H49"/>
  <c r="G49"/>
  <c r="C49"/>
  <c r="R48"/>
  <c r="Q47"/>
  <c r="P47"/>
  <c r="O47"/>
  <c r="N47"/>
  <c r="M47"/>
  <c r="L47"/>
  <c r="K47"/>
  <c r="J47"/>
  <c r="I47"/>
  <c r="H47"/>
  <c r="R47" s="1"/>
  <c r="G47"/>
  <c r="C47"/>
  <c r="R46"/>
  <c r="Q45"/>
  <c r="P45"/>
  <c r="O45"/>
  <c r="N45"/>
  <c r="N50" s="1"/>
  <c r="M45"/>
  <c r="L45"/>
  <c r="K45"/>
  <c r="J45"/>
  <c r="R45" s="1"/>
  <c r="I45"/>
  <c r="H45"/>
  <c r="G45"/>
  <c r="C45"/>
  <c r="R44"/>
  <c r="Q43"/>
  <c r="Q50" s="1"/>
  <c r="P43"/>
  <c r="P50" s="1"/>
  <c r="O43"/>
  <c r="N43"/>
  <c r="M43"/>
  <c r="M50" s="1"/>
  <c r="L43"/>
  <c r="L50" s="1"/>
  <c r="K43"/>
  <c r="J43"/>
  <c r="I43"/>
  <c r="I50" s="1"/>
  <c r="H43"/>
  <c r="R43" s="1"/>
  <c r="R50" s="1"/>
  <c r="G43"/>
  <c r="C43"/>
  <c r="R42"/>
  <c r="N39"/>
  <c r="J39"/>
  <c r="Q38"/>
  <c r="P38"/>
  <c r="O38"/>
  <c r="N38"/>
  <c r="M38"/>
  <c r="L38"/>
  <c r="K38"/>
  <c r="J38"/>
  <c r="I38"/>
  <c r="H38"/>
  <c r="R38" s="1"/>
  <c r="G38"/>
  <c r="C38"/>
  <c r="R37"/>
  <c r="M37"/>
  <c r="L37"/>
  <c r="Q36"/>
  <c r="P36"/>
  <c r="O36"/>
  <c r="N36"/>
  <c r="M36"/>
  <c r="L36"/>
  <c r="K36"/>
  <c r="J36"/>
  <c r="I36"/>
  <c r="H36"/>
  <c r="R36" s="1"/>
  <c r="G36"/>
  <c r="C36"/>
  <c r="R35"/>
  <c r="M35"/>
  <c r="L35"/>
  <c r="Q34"/>
  <c r="P34"/>
  <c r="O34"/>
  <c r="N34"/>
  <c r="M34"/>
  <c r="L34"/>
  <c r="K34"/>
  <c r="J34"/>
  <c r="I34"/>
  <c r="H34"/>
  <c r="R34" s="1"/>
  <c r="G34"/>
  <c r="C34"/>
  <c r="R33"/>
  <c r="M33"/>
  <c r="L33"/>
  <c r="Q32"/>
  <c r="P32"/>
  <c r="O32"/>
  <c r="N32"/>
  <c r="M32"/>
  <c r="L32"/>
  <c r="K32"/>
  <c r="J32"/>
  <c r="I32"/>
  <c r="H32"/>
  <c r="R32" s="1"/>
  <c r="G32"/>
  <c r="C32"/>
  <c r="R31"/>
  <c r="M31"/>
  <c r="L31"/>
  <c r="Q30"/>
  <c r="Q39" s="1"/>
  <c r="P30"/>
  <c r="P39" s="1"/>
  <c r="O30"/>
  <c r="O39" s="1"/>
  <c r="N30"/>
  <c r="M30"/>
  <c r="L30"/>
  <c r="K30"/>
  <c r="K39" s="1"/>
  <c r="J30"/>
  <c r="I30"/>
  <c r="I39" s="1"/>
  <c r="H30"/>
  <c r="H39" s="1"/>
  <c r="G30"/>
  <c r="C30"/>
  <c r="R29"/>
  <c r="M29"/>
  <c r="M39" s="1"/>
  <c r="L29"/>
  <c r="L39" s="1"/>
  <c r="Q27"/>
  <c r="Q52" s="1"/>
  <c r="P27"/>
  <c r="K27"/>
  <c r="I27"/>
  <c r="I52" s="1"/>
  <c r="H27"/>
  <c r="R26"/>
  <c r="R25"/>
  <c r="O27"/>
  <c r="N27"/>
  <c r="R23"/>
  <c r="R22"/>
  <c r="J27"/>
  <c r="R21"/>
  <c r="R20"/>
  <c r="R19"/>
  <c r="R17"/>
  <c r="R16"/>
  <c r="R15"/>
  <c r="R14"/>
  <c r="X13"/>
  <c r="R13"/>
  <c r="X12"/>
  <c r="R12"/>
  <c r="R11"/>
  <c r="R10"/>
  <c r="O9" i="5"/>
  <c r="R9" s="1"/>
  <c r="N25" i="8"/>
  <c r="R25" s="1"/>
  <c r="I61"/>
  <c r="O27"/>
  <c r="O24"/>
  <c r="N24"/>
  <c r="R23"/>
  <c r="I23"/>
  <c r="R22"/>
  <c r="J22"/>
  <c r="J27" s="1"/>
  <c r="R21"/>
  <c r="R20"/>
  <c r="F60"/>
  <c r="I69"/>
  <c r="I68"/>
  <c r="I67"/>
  <c r="I66"/>
  <c r="I65"/>
  <c r="I64"/>
  <c r="I63"/>
  <c r="I62"/>
  <c r="I60"/>
  <c r="I59"/>
  <c r="I58"/>
  <c r="I57"/>
  <c r="I56"/>
  <c r="I55"/>
  <c r="H18"/>
  <c r="M18"/>
  <c r="M27" s="1"/>
  <c r="I17"/>
  <c r="I13"/>
  <c r="L9"/>
  <c r="R9" s="1"/>
  <c r="I9"/>
  <c r="I11"/>
  <c r="L64" i="9"/>
  <c r="I64"/>
  <c r="O44"/>
  <c r="K44"/>
  <c r="Q43"/>
  <c r="P43"/>
  <c r="O43"/>
  <c r="N43"/>
  <c r="M43"/>
  <c r="L43"/>
  <c r="K43"/>
  <c r="J43"/>
  <c r="R43" s="1"/>
  <c r="I43"/>
  <c r="H43"/>
  <c r="G43"/>
  <c r="C43"/>
  <c r="R42"/>
  <c r="Q41"/>
  <c r="P41"/>
  <c r="O41"/>
  <c r="N41"/>
  <c r="M41"/>
  <c r="L41"/>
  <c r="K41"/>
  <c r="J41"/>
  <c r="I41"/>
  <c r="H41"/>
  <c r="R41" s="1"/>
  <c r="G41"/>
  <c r="C41"/>
  <c r="R40"/>
  <c r="Q39"/>
  <c r="P39"/>
  <c r="O39"/>
  <c r="N39"/>
  <c r="N44" s="1"/>
  <c r="M39"/>
  <c r="L39"/>
  <c r="K39"/>
  <c r="J39"/>
  <c r="J44" s="1"/>
  <c r="I39"/>
  <c r="H39"/>
  <c r="G39"/>
  <c r="C39"/>
  <c r="R38"/>
  <c r="Q37"/>
  <c r="Q44" s="1"/>
  <c r="P37"/>
  <c r="P44" s="1"/>
  <c r="O37"/>
  <c r="N37"/>
  <c r="M37"/>
  <c r="M44" s="1"/>
  <c r="L37"/>
  <c r="L44" s="1"/>
  <c r="K37"/>
  <c r="J37"/>
  <c r="I37"/>
  <c r="I44" s="1"/>
  <c r="H37"/>
  <c r="R37" s="1"/>
  <c r="G37"/>
  <c r="C37"/>
  <c r="R36"/>
  <c r="N33"/>
  <c r="J33"/>
  <c r="Q32"/>
  <c r="P32"/>
  <c r="O32"/>
  <c r="N32"/>
  <c r="M32"/>
  <c r="L32"/>
  <c r="K32"/>
  <c r="J32"/>
  <c r="I32"/>
  <c r="H32"/>
  <c r="R32" s="1"/>
  <c r="G32"/>
  <c r="C32"/>
  <c r="R31"/>
  <c r="M31"/>
  <c r="L31"/>
  <c r="Q30"/>
  <c r="P30"/>
  <c r="O30"/>
  <c r="N30"/>
  <c r="M30"/>
  <c r="L30"/>
  <c r="K30"/>
  <c r="J30"/>
  <c r="I30"/>
  <c r="H30"/>
  <c r="R30" s="1"/>
  <c r="G30"/>
  <c r="C30"/>
  <c r="R29"/>
  <c r="M29"/>
  <c r="L29"/>
  <c r="Q28"/>
  <c r="P28"/>
  <c r="O28"/>
  <c r="N28"/>
  <c r="M28"/>
  <c r="L28"/>
  <c r="K28"/>
  <c r="J28"/>
  <c r="I28"/>
  <c r="H28"/>
  <c r="R28" s="1"/>
  <c r="G28"/>
  <c r="C28"/>
  <c r="R27"/>
  <c r="M27"/>
  <c r="L27"/>
  <c r="Q26"/>
  <c r="P26"/>
  <c r="O26"/>
  <c r="N26"/>
  <c r="M26"/>
  <c r="L26"/>
  <c r="K26"/>
  <c r="J26"/>
  <c r="I26"/>
  <c r="H26"/>
  <c r="R26" s="1"/>
  <c r="G26"/>
  <c r="C26"/>
  <c r="R25"/>
  <c r="M25"/>
  <c r="L25"/>
  <c r="Q24"/>
  <c r="Q33" s="1"/>
  <c r="P24"/>
  <c r="P33" s="1"/>
  <c r="P46" s="1"/>
  <c r="O24"/>
  <c r="O33" s="1"/>
  <c r="O46" s="1"/>
  <c r="N24"/>
  <c r="M24"/>
  <c r="L24"/>
  <c r="K24"/>
  <c r="K33" s="1"/>
  <c r="K46" s="1"/>
  <c r="J24"/>
  <c r="I24"/>
  <c r="I33" s="1"/>
  <c r="H24"/>
  <c r="H33" s="1"/>
  <c r="G24"/>
  <c r="C24"/>
  <c r="R23"/>
  <c r="M23"/>
  <c r="M33" s="1"/>
  <c r="L23"/>
  <c r="L33" s="1"/>
  <c r="Q21"/>
  <c r="Q46" s="1"/>
  <c r="P21"/>
  <c r="O21"/>
  <c r="N21"/>
  <c r="M21"/>
  <c r="M46" s="1"/>
  <c r="K21"/>
  <c r="J21"/>
  <c r="I21"/>
  <c r="H21"/>
  <c r="M20"/>
  <c r="L20"/>
  <c r="R20" s="1"/>
  <c r="R19"/>
  <c r="R18"/>
  <c r="R17"/>
  <c r="R16"/>
  <c r="R15"/>
  <c r="R14"/>
  <c r="X13"/>
  <c r="R13"/>
  <c r="X12"/>
  <c r="R12"/>
  <c r="R11"/>
  <c r="R10"/>
  <c r="R9"/>
  <c r="O50" i="8"/>
  <c r="K50"/>
  <c r="Q49"/>
  <c r="P49"/>
  <c r="O49"/>
  <c r="N49"/>
  <c r="M49"/>
  <c r="L49"/>
  <c r="K49"/>
  <c r="J49"/>
  <c r="R49" s="1"/>
  <c r="I49"/>
  <c r="H49"/>
  <c r="G49"/>
  <c r="C49"/>
  <c r="R48"/>
  <c r="Q47"/>
  <c r="P47"/>
  <c r="O47"/>
  <c r="N47"/>
  <c r="M47"/>
  <c r="L47"/>
  <c r="K47"/>
  <c r="J47"/>
  <c r="I47"/>
  <c r="H47"/>
  <c r="R47" s="1"/>
  <c r="G47"/>
  <c r="C47"/>
  <c r="R46"/>
  <c r="Q45"/>
  <c r="P45"/>
  <c r="O45"/>
  <c r="N45"/>
  <c r="N50" s="1"/>
  <c r="M45"/>
  <c r="L45"/>
  <c r="K45"/>
  <c r="J45"/>
  <c r="J50" s="1"/>
  <c r="I45"/>
  <c r="H45"/>
  <c r="G45"/>
  <c r="C45"/>
  <c r="R44"/>
  <c r="Q43"/>
  <c r="Q50" s="1"/>
  <c r="P43"/>
  <c r="P50" s="1"/>
  <c r="O43"/>
  <c r="N43"/>
  <c r="M43"/>
  <c r="M50" s="1"/>
  <c r="L43"/>
  <c r="L50" s="1"/>
  <c r="K43"/>
  <c r="J43"/>
  <c r="I43"/>
  <c r="I50" s="1"/>
  <c r="H43"/>
  <c r="G43"/>
  <c r="C43"/>
  <c r="R42"/>
  <c r="Q38"/>
  <c r="P38"/>
  <c r="O38"/>
  <c r="N38"/>
  <c r="K38"/>
  <c r="J38"/>
  <c r="I38"/>
  <c r="H38"/>
  <c r="G38"/>
  <c r="C38"/>
  <c r="M37"/>
  <c r="M38" s="1"/>
  <c r="L37"/>
  <c r="L38" s="1"/>
  <c r="Q36"/>
  <c r="P36"/>
  <c r="O36"/>
  <c r="N36"/>
  <c r="M36"/>
  <c r="L36"/>
  <c r="K36"/>
  <c r="J36"/>
  <c r="I36"/>
  <c r="H36"/>
  <c r="G36"/>
  <c r="C36"/>
  <c r="R35"/>
  <c r="M35"/>
  <c r="L35"/>
  <c r="Q34"/>
  <c r="P34"/>
  <c r="O34"/>
  <c r="N34"/>
  <c r="L34"/>
  <c r="K34"/>
  <c r="J34"/>
  <c r="I34"/>
  <c r="H34"/>
  <c r="G34"/>
  <c r="C34"/>
  <c r="M33"/>
  <c r="M34" s="1"/>
  <c r="L33"/>
  <c r="R33" s="1"/>
  <c r="Q32"/>
  <c r="P32"/>
  <c r="O32"/>
  <c r="N32"/>
  <c r="K32"/>
  <c r="J32"/>
  <c r="I32"/>
  <c r="H32"/>
  <c r="G32"/>
  <c r="C32"/>
  <c r="M31"/>
  <c r="M32" s="1"/>
  <c r="L31"/>
  <c r="L32" s="1"/>
  <c r="Q30"/>
  <c r="P30"/>
  <c r="O30"/>
  <c r="N30"/>
  <c r="N39" s="1"/>
  <c r="M30"/>
  <c r="L30"/>
  <c r="K30"/>
  <c r="J30"/>
  <c r="I30"/>
  <c r="H30"/>
  <c r="G30"/>
  <c r="C30"/>
  <c r="R29"/>
  <c r="M29"/>
  <c r="L29"/>
  <c r="Q27"/>
  <c r="P27"/>
  <c r="K27"/>
  <c r="M26"/>
  <c r="L26"/>
  <c r="R26" s="1"/>
  <c r="R19"/>
  <c r="R15"/>
  <c r="R14"/>
  <c r="X13"/>
  <c r="R13"/>
  <c r="X12"/>
  <c r="R12"/>
  <c r="R11"/>
  <c r="N27"/>
  <c r="R10"/>
  <c r="R67" i="7"/>
  <c r="K52" i="10" l="1"/>
  <c r="R18"/>
  <c r="R27" s="1"/>
  <c r="M27"/>
  <c r="M52" s="1"/>
  <c r="I70"/>
  <c r="L70" s="1"/>
  <c r="N52"/>
  <c r="P52"/>
  <c r="O52"/>
  <c r="R39"/>
  <c r="J50"/>
  <c r="J52" s="1"/>
  <c r="R24"/>
  <c r="R30"/>
  <c r="H50"/>
  <c r="H52" s="1"/>
  <c r="L27"/>
  <c r="L52" s="1"/>
  <c r="R24" i="8"/>
  <c r="I27"/>
  <c r="J39"/>
  <c r="R37"/>
  <c r="I39"/>
  <c r="R36"/>
  <c r="M39"/>
  <c r="M52" s="1"/>
  <c r="H39"/>
  <c r="P39"/>
  <c r="P52" s="1"/>
  <c r="R31"/>
  <c r="R38"/>
  <c r="R34"/>
  <c r="Q39"/>
  <c r="Q52" s="1"/>
  <c r="N52"/>
  <c r="L39"/>
  <c r="K39"/>
  <c r="K52" s="1"/>
  <c r="O39"/>
  <c r="O52" s="1"/>
  <c r="R32"/>
  <c r="I70"/>
  <c r="L70" s="1"/>
  <c r="H27"/>
  <c r="R18"/>
  <c r="R17"/>
  <c r="R21" i="9"/>
  <c r="I46"/>
  <c r="N46"/>
  <c r="J46"/>
  <c r="L21"/>
  <c r="L46" s="1"/>
  <c r="R24"/>
  <c r="R33" s="1"/>
  <c r="H44"/>
  <c r="H46" s="1"/>
  <c r="R39"/>
  <c r="R44" s="1"/>
  <c r="R43" i="8"/>
  <c r="L27"/>
  <c r="L52" s="1"/>
  <c r="J52"/>
  <c r="R45"/>
  <c r="R50" s="1"/>
  <c r="R16"/>
  <c r="R30"/>
  <c r="H50"/>
  <c r="R52" i="10" l="1"/>
  <c r="R70" s="1"/>
  <c r="I52" i="8"/>
  <c r="R39"/>
  <c r="H52"/>
  <c r="R27"/>
  <c r="R52" s="1"/>
  <c r="R70" s="1"/>
  <c r="R46" i="9"/>
  <c r="R64" s="1"/>
  <c r="I23" i="7" l="1"/>
  <c r="R23" s="1"/>
  <c r="R22"/>
  <c r="R21"/>
  <c r="R20"/>
  <c r="I17"/>
  <c r="I16"/>
  <c r="R16" s="1"/>
  <c r="I13"/>
  <c r="I67"/>
  <c r="L67" s="1"/>
  <c r="Q47"/>
  <c r="P47"/>
  <c r="O47"/>
  <c r="N47"/>
  <c r="M47"/>
  <c r="L47"/>
  <c r="K47"/>
  <c r="J47"/>
  <c r="R47" s="1"/>
  <c r="I47"/>
  <c r="H47"/>
  <c r="G47"/>
  <c r="C47"/>
  <c r="R46"/>
  <c r="Q45"/>
  <c r="P45"/>
  <c r="O45"/>
  <c r="N45"/>
  <c r="M45"/>
  <c r="L45"/>
  <c r="K45"/>
  <c r="J45"/>
  <c r="I45"/>
  <c r="H45"/>
  <c r="R45" s="1"/>
  <c r="G45"/>
  <c r="C45"/>
  <c r="R44"/>
  <c r="Q43"/>
  <c r="P43"/>
  <c r="O43"/>
  <c r="O48" s="1"/>
  <c r="N43"/>
  <c r="M43"/>
  <c r="L43"/>
  <c r="K43"/>
  <c r="K48" s="1"/>
  <c r="J43"/>
  <c r="I43"/>
  <c r="H43"/>
  <c r="G43"/>
  <c r="C43"/>
  <c r="R42"/>
  <c r="Q41"/>
  <c r="Q48" s="1"/>
  <c r="P41"/>
  <c r="O41"/>
  <c r="N41"/>
  <c r="N48" s="1"/>
  <c r="M41"/>
  <c r="M48" s="1"/>
  <c r="L41"/>
  <c r="K41"/>
  <c r="J41"/>
  <c r="J48" s="1"/>
  <c r="I41"/>
  <c r="I48" s="1"/>
  <c r="H41"/>
  <c r="R41" s="1"/>
  <c r="G41"/>
  <c r="C41"/>
  <c r="R40"/>
  <c r="O37"/>
  <c r="K37"/>
  <c r="Q36"/>
  <c r="P36"/>
  <c r="O36"/>
  <c r="N36"/>
  <c r="M36"/>
  <c r="K36"/>
  <c r="J36"/>
  <c r="I36"/>
  <c r="H36"/>
  <c r="G36"/>
  <c r="C36"/>
  <c r="R35"/>
  <c r="M35"/>
  <c r="L35"/>
  <c r="L36" s="1"/>
  <c r="Q34"/>
  <c r="P34"/>
  <c r="O34"/>
  <c r="N34"/>
  <c r="M34"/>
  <c r="K34"/>
  <c r="J34"/>
  <c r="R34" s="1"/>
  <c r="I34"/>
  <c r="H34"/>
  <c r="G34"/>
  <c r="C34"/>
  <c r="R33"/>
  <c r="M33"/>
  <c r="L33"/>
  <c r="L34" s="1"/>
  <c r="Q32"/>
  <c r="P32"/>
  <c r="O32"/>
  <c r="N32"/>
  <c r="M32"/>
  <c r="K32"/>
  <c r="J32"/>
  <c r="I32"/>
  <c r="H32"/>
  <c r="G32"/>
  <c r="C32"/>
  <c r="R31"/>
  <c r="M31"/>
  <c r="L31"/>
  <c r="L32" s="1"/>
  <c r="Q30"/>
  <c r="P30"/>
  <c r="O30"/>
  <c r="N30"/>
  <c r="M30"/>
  <c r="K30"/>
  <c r="J30"/>
  <c r="R30" s="1"/>
  <c r="I30"/>
  <c r="H30"/>
  <c r="G30"/>
  <c r="C30"/>
  <c r="R29"/>
  <c r="M29"/>
  <c r="L29"/>
  <c r="L30" s="1"/>
  <c r="Q28"/>
  <c r="Q37" s="1"/>
  <c r="P28"/>
  <c r="P37" s="1"/>
  <c r="O28"/>
  <c r="N28"/>
  <c r="N37" s="1"/>
  <c r="M28"/>
  <c r="K28"/>
  <c r="J28"/>
  <c r="J37" s="1"/>
  <c r="I28"/>
  <c r="I37" s="1"/>
  <c r="H28"/>
  <c r="H37" s="1"/>
  <c r="G28"/>
  <c r="C28"/>
  <c r="R27"/>
  <c r="M27"/>
  <c r="M37" s="1"/>
  <c r="L27"/>
  <c r="L28" s="1"/>
  <c r="Q25"/>
  <c r="P25"/>
  <c r="O25"/>
  <c r="N25"/>
  <c r="N50" s="1"/>
  <c r="K25"/>
  <c r="K50" s="1"/>
  <c r="J25"/>
  <c r="H25"/>
  <c r="R24"/>
  <c r="R19"/>
  <c r="R18"/>
  <c r="R17"/>
  <c r="R15"/>
  <c r="R14"/>
  <c r="X13"/>
  <c r="R13"/>
  <c r="X12"/>
  <c r="R12"/>
  <c r="R11"/>
  <c r="M25"/>
  <c r="R9"/>
  <c r="L19" i="1"/>
  <c r="R19" s="1"/>
  <c r="P43"/>
  <c r="P41"/>
  <c r="P39"/>
  <c r="P37"/>
  <c r="K43"/>
  <c r="K41"/>
  <c r="K39"/>
  <c r="K37"/>
  <c r="P32"/>
  <c r="P30"/>
  <c r="P28"/>
  <c r="P26"/>
  <c r="P24"/>
  <c r="K32"/>
  <c r="K30"/>
  <c r="K28"/>
  <c r="K26"/>
  <c r="K24"/>
  <c r="P21"/>
  <c r="K21"/>
  <c r="J16"/>
  <c r="J21" s="1"/>
  <c r="L15"/>
  <c r="I61" i="5"/>
  <c r="I60"/>
  <c r="I59"/>
  <c r="I58"/>
  <c r="I57"/>
  <c r="I56"/>
  <c r="I55"/>
  <c r="I54"/>
  <c r="I53"/>
  <c r="I52"/>
  <c r="I51"/>
  <c r="I50"/>
  <c r="I62" s="1"/>
  <c r="K62" s="1"/>
  <c r="I49"/>
  <c r="I48"/>
  <c r="M43"/>
  <c r="L43"/>
  <c r="I43"/>
  <c r="H43"/>
  <c r="O42"/>
  <c r="N42"/>
  <c r="M42"/>
  <c r="L42"/>
  <c r="K42"/>
  <c r="J42"/>
  <c r="I42"/>
  <c r="H42"/>
  <c r="P42" s="1"/>
  <c r="G42"/>
  <c r="C42"/>
  <c r="P41"/>
  <c r="O40"/>
  <c r="N40"/>
  <c r="M40"/>
  <c r="L40"/>
  <c r="K40"/>
  <c r="J40"/>
  <c r="I40"/>
  <c r="H40"/>
  <c r="P40" s="1"/>
  <c r="G40"/>
  <c r="C40"/>
  <c r="P39"/>
  <c r="O38"/>
  <c r="N38"/>
  <c r="M38"/>
  <c r="L38"/>
  <c r="K38"/>
  <c r="J38"/>
  <c r="I38"/>
  <c r="H38"/>
  <c r="P38" s="1"/>
  <c r="G38"/>
  <c r="C38"/>
  <c r="P37"/>
  <c r="O36"/>
  <c r="O43" s="1"/>
  <c r="N36"/>
  <c r="N43" s="1"/>
  <c r="M36"/>
  <c r="L36"/>
  <c r="K36"/>
  <c r="K43" s="1"/>
  <c r="J36"/>
  <c r="J43" s="1"/>
  <c r="I36"/>
  <c r="H36"/>
  <c r="P36" s="1"/>
  <c r="G36"/>
  <c r="C36"/>
  <c r="P35"/>
  <c r="N32"/>
  <c r="J32"/>
  <c r="O31"/>
  <c r="N31"/>
  <c r="M31"/>
  <c r="J31"/>
  <c r="I31"/>
  <c r="H31"/>
  <c r="G31"/>
  <c r="C31"/>
  <c r="L30"/>
  <c r="L31" s="1"/>
  <c r="K30"/>
  <c r="K31" s="1"/>
  <c r="O29"/>
  <c r="N29"/>
  <c r="M29"/>
  <c r="J29"/>
  <c r="I29"/>
  <c r="H29"/>
  <c r="G29"/>
  <c r="C29"/>
  <c r="P28"/>
  <c r="L28"/>
  <c r="L29" s="1"/>
  <c r="K28"/>
  <c r="K29" s="1"/>
  <c r="O27"/>
  <c r="N27"/>
  <c r="M27"/>
  <c r="J27"/>
  <c r="I27"/>
  <c r="H27"/>
  <c r="G27"/>
  <c r="C27"/>
  <c r="L26"/>
  <c r="L27" s="1"/>
  <c r="K26"/>
  <c r="K27" s="1"/>
  <c r="O25"/>
  <c r="N25"/>
  <c r="M25"/>
  <c r="M32" s="1"/>
  <c r="J25"/>
  <c r="I25"/>
  <c r="I32" s="1"/>
  <c r="H25"/>
  <c r="G25"/>
  <c r="C25"/>
  <c r="P24"/>
  <c r="L24"/>
  <c r="L25" s="1"/>
  <c r="K24"/>
  <c r="K25" s="1"/>
  <c r="O23"/>
  <c r="O32" s="1"/>
  <c r="N23"/>
  <c r="M23"/>
  <c r="J23"/>
  <c r="I23"/>
  <c r="H23"/>
  <c r="G23"/>
  <c r="C23"/>
  <c r="L22"/>
  <c r="L23" s="1"/>
  <c r="K22"/>
  <c r="O20"/>
  <c r="N20"/>
  <c r="M20"/>
  <c r="J20"/>
  <c r="I20"/>
  <c r="I45" s="1"/>
  <c r="H20"/>
  <c r="L19"/>
  <c r="K19"/>
  <c r="P19" s="1"/>
  <c r="P18"/>
  <c r="L18"/>
  <c r="K18"/>
  <c r="P17"/>
  <c r="L17"/>
  <c r="K17"/>
  <c r="L16"/>
  <c r="K16"/>
  <c r="P16" s="1"/>
  <c r="L15"/>
  <c r="K15"/>
  <c r="P15" s="1"/>
  <c r="P14"/>
  <c r="L14"/>
  <c r="K14"/>
  <c r="V13"/>
  <c r="P13"/>
  <c r="L13"/>
  <c r="K13"/>
  <c r="V12"/>
  <c r="P12"/>
  <c r="L12"/>
  <c r="K12"/>
  <c r="P11"/>
  <c r="L11"/>
  <c r="K11"/>
  <c r="L10"/>
  <c r="L20" s="1"/>
  <c r="K10"/>
  <c r="P10" s="1"/>
  <c r="K20"/>
  <c r="I64" i="1"/>
  <c r="L64" s="1"/>
  <c r="I12"/>
  <c r="R12" s="1"/>
  <c r="N11"/>
  <c r="R38"/>
  <c r="M37"/>
  <c r="M31"/>
  <c r="M32" s="1"/>
  <c r="L31"/>
  <c r="L32" s="1"/>
  <c r="M29"/>
  <c r="M30" s="1"/>
  <c r="L29"/>
  <c r="R29" s="1"/>
  <c r="M27"/>
  <c r="M28" s="1"/>
  <c r="L27"/>
  <c r="L28" s="1"/>
  <c r="M25"/>
  <c r="L25"/>
  <c r="L26" s="1"/>
  <c r="M23"/>
  <c r="R23" s="1"/>
  <c r="L23"/>
  <c r="L24" s="1"/>
  <c r="M20"/>
  <c r="L20"/>
  <c r="L18"/>
  <c r="R18" s="1"/>
  <c r="M17"/>
  <c r="R17" s="1"/>
  <c r="M16"/>
  <c r="M15"/>
  <c r="R15" s="1"/>
  <c r="L13"/>
  <c r="M11"/>
  <c r="L11"/>
  <c r="I10"/>
  <c r="M10" s="1"/>
  <c r="X13"/>
  <c r="X12"/>
  <c r="L9"/>
  <c r="I9"/>
  <c r="G43"/>
  <c r="G41"/>
  <c r="G39"/>
  <c r="G37"/>
  <c r="R14"/>
  <c r="C43"/>
  <c r="C41"/>
  <c r="C39"/>
  <c r="C37"/>
  <c r="H37"/>
  <c r="I37"/>
  <c r="J37"/>
  <c r="L37"/>
  <c r="N37"/>
  <c r="O37"/>
  <c r="Q37"/>
  <c r="M39"/>
  <c r="H39"/>
  <c r="I39"/>
  <c r="J39"/>
  <c r="L39"/>
  <c r="N39"/>
  <c r="O39"/>
  <c r="Q39"/>
  <c r="H41"/>
  <c r="I41"/>
  <c r="J41"/>
  <c r="L41"/>
  <c r="M41"/>
  <c r="N41"/>
  <c r="O41"/>
  <c r="Q41"/>
  <c r="R42"/>
  <c r="H43"/>
  <c r="I43"/>
  <c r="J43"/>
  <c r="L43"/>
  <c r="N43"/>
  <c r="O43"/>
  <c r="Q43"/>
  <c r="R40"/>
  <c r="Q21"/>
  <c r="O21"/>
  <c r="N21"/>
  <c r="H21"/>
  <c r="Q32"/>
  <c r="O32"/>
  <c r="N32"/>
  <c r="J32"/>
  <c r="I32"/>
  <c r="H32"/>
  <c r="G32"/>
  <c r="C32"/>
  <c r="Q30"/>
  <c r="O30"/>
  <c r="N30"/>
  <c r="J30"/>
  <c r="I30"/>
  <c r="H30"/>
  <c r="G30"/>
  <c r="C30"/>
  <c r="Q28"/>
  <c r="O28"/>
  <c r="N28"/>
  <c r="J28"/>
  <c r="I28"/>
  <c r="H28"/>
  <c r="G28"/>
  <c r="C28"/>
  <c r="C24"/>
  <c r="C26"/>
  <c r="Q26"/>
  <c r="O26"/>
  <c r="N26"/>
  <c r="M26"/>
  <c r="J26"/>
  <c r="I26"/>
  <c r="H26"/>
  <c r="G26"/>
  <c r="Q24"/>
  <c r="O24"/>
  <c r="N24"/>
  <c r="J24"/>
  <c r="I24"/>
  <c r="H24"/>
  <c r="G24"/>
  <c r="L10" l="1"/>
  <c r="R11"/>
  <c r="R16"/>
  <c r="K33"/>
  <c r="R25"/>
  <c r="P33"/>
  <c r="K44"/>
  <c r="P44"/>
  <c r="L30"/>
  <c r="L33" s="1"/>
  <c r="R9"/>
  <c r="R27"/>
  <c r="P48" i="7"/>
  <c r="L48"/>
  <c r="R43"/>
  <c r="R48" s="1"/>
  <c r="P50"/>
  <c r="H48"/>
  <c r="H50" s="1"/>
  <c r="L25"/>
  <c r="R32"/>
  <c r="R36"/>
  <c r="M50"/>
  <c r="J50"/>
  <c r="O50"/>
  <c r="Q50"/>
  <c r="R28"/>
  <c r="R37" s="1"/>
  <c r="I25"/>
  <c r="I50" s="1"/>
  <c r="L37"/>
  <c r="R10"/>
  <c r="R25" s="1"/>
  <c r="R20" i="1"/>
  <c r="L45" i="5"/>
  <c r="P25"/>
  <c r="N45"/>
  <c r="P31"/>
  <c r="P43"/>
  <c r="M45"/>
  <c r="O45"/>
  <c r="P27"/>
  <c r="J45"/>
  <c r="P29"/>
  <c r="K23"/>
  <c r="P23" s="1"/>
  <c r="P20"/>
  <c r="P22"/>
  <c r="P26"/>
  <c r="P30"/>
  <c r="H32"/>
  <c r="H45" s="1"/>
  <c r="L32"/>
  <c r="R13" i="1"/>
  <c r="R31"/>
  <c r="R10"/>
  <c r="I21"/>
  <c r="L21"/>
  <c r="O44"/>
  <c r="J33"/>
  <c r="Q33"/>
  <c r="O33"/>
  <c r="N44"/>
  <c r="I33"/>
  <c r="H33"/>
  <c r="N33"/>
  <c r="M21"/>
  <c r="I44"/>
  <c r="R41"/>
  <c r="Q44"/>
  <c r="J44"/>
  <c r="R39"/>
  <c r="H44"/>
  <c r="L44"/>
  <c r="M43"/>
  <c r="M44" s="1"/>
  <c r="R36"/>
  <c r="R32"/>
  <c r="R28"/>
  <c r="R26"/>
  <c r="M24"/>
  <c r="R24" s="1"/>
  <c r="R37"/>
  <c r="R30" l="1"/>
  <c r="R33" s="1"/>
  <c r="K46"/>
  <c r="P46"/>
  <c r="Q46"/>
  <c r="R50" i="7"/>
  <c r="L50"/>
  <c r="R21" i="1"/>
  <c r="K32" i="5"/>
  <c r="K45" s="1"/>
  <c r="P32"/>
  <c r="P45" s="1"/>
  <c r="O46" i="1"/>
  <c r="J46"/>
  <c r="M33"/>
  <c r="M46" s="1"/>
  <c r="H46"/>
  <c r="N46"/>
  <c r="L46"/>
  <c r="I46"/>
  <c r="R43"/>
  <c r="R44" s="1"/>
  <c r="R46" l="1"/>
  <c r="R64" s="1"/>
</calcChain>
</file>

<file path=xl/sharedStrings.xml><?xml version="1.0" encoding="utf-8"?>
<sst xmlns="http://schemas.openxmlformats.org/spreadsheetml/2006/main" count="528" uniqueCount="121">
  <si>
    <t>Frais Sans TVA</t>
  </si>
  <si>
    <t>DATE</t>
  </si>
  <si>
    <t>Divers</t>
  </si>
  <si>
    <t>TOTAL</t>
  </si>
  <si>
    <t>Astremis</t>
  </si>
  <si>
    <t>Peages / Parking / Parcmetre</t>
  </si>
  <si>
    <t>Restaurants</t>
  </si>
  <si>
    <t>Fournitures</t>
  </si>
  <si>
    <t>Clients</t>
  </si>
  <si>
    <t># Fact</t>
  </si>
  <si>
    <t>TVA Deducible</t>
  </si>
  <si>
    <t>Voyages &amp; Deplacements</t>
  </si>
  <si>
    <t>Taxis</t>
  </si>
  <si>
    <t>Hotel</t>
  </si>
  <si>
    <t>Frais avec TVA Deductible</t>
  </si>
  <si>
    <t>-</t>
  </si>
  <si>
    <t>Clef Repartition</t>
  </si>
  <si>
    <t>Subtotal 1</t>
  </si>
  <si>
    <t>Subtotal 2</t>
  </si>
  <si>
    <t>Subtotal 3</t>
  </si>
  <si>
    <t xml:space="preserve">Total 1 + 2 + 3 </t>
  </si>
  <si>
    <t>Frais Hors TVA</t>
  </si>
  <si>
    <t>1,- Euros Factures pas partagés</t>
  </si>
  <si>
    <t>2,- Euros Factures partagés</t>
  </si>
  <si>
    <t>3,- Devises Factures partagés et pas partagés</t>
  </si>
  <si>
    <t>Livres</t>
  </si>
  <si>
    <t>Date</t>
  </si>
  <si>
    <t xml:space="preserve">Client </t>
  </si>
  <si>
    <t>Origine</t>
  </si>
  <si>
    <t>Destination</t>
  </si>
  <si>
    <t>Km</t>
  </si>
  <si>
    <t>Paris</t>
  </si>
  <si>
    <t>A/R</t>
  </si>
  <si>
    <t>M_H Levy (Powerlien)</t>
  </si>
  <si>
    <t>oui</t>
  </si>
  <si>
    <t>FV Finance</t>
  </si>
  <si>
    <t>Montesson</t>
  </si>
  <si>
    <t>Deplacement</t>
  </si>
  <si>
    <t>Axa Private Equity</t>
  </si>
  <si>
    <t>KKR</t>
  </si>
  <si>
    <t>'4-13</t>
  </si>
  <si>
    <t>Poweo</t>
  </si>
  <si>
    <t>MS</t>
  </si>
  <si>
    <t>Colloquium</t>
  </si>
  <si>
    <t>RATP</t>
  </si>
  <si>
    <t>Vatenfall</t>
  </si>
  <si>
    <t>Hinge&amp;Navarro</t>
  </si>
  <si>
    <t>D.Reiter</t>
  </si>
  <si>
    <t>Ofi</t>
  </si>
  <si>
    <t>E.ON</t>
  </si>
  <si>
    <t>#</t>
  </si>
  <si>
    <t>Total km</t>
  </si>
  <si>
    <t>€/km</t>
  </si>
  <si>
    <t>€</t>
  </si>
  <si>
    <t xml:space="preserve"> </t>
  </si>
  <si>
    <t>Clients/Concept</t>
  </si>
  <si>
    <t>livres</t>
  </si>
  <si>
    <t>Cartes Visite</t>
  </si>
  <si>
    <t>Papeterie</t>
  </si>
  <si>
    <t>Colloque</t>
  </si>
  <si>
    <t>poste</t>
  </si>
  <si>
    <t>Los gastos de Tfno fijo; Interenet; Seguros; Mto; etc mejor hacerlos 1 sola vez en el año</t>
  </si>
  <si>
    <t>Los peajes no merece la pena incluirlos</t>
  </si>
  <si>
    <t>Desplazamientos libres</t>
  </si>
  <si>
    <t>Voiture no se incluye NADA</t>
  </si>
  <si>
    <t>Los gastos compartidos se incluyen con su % de reparto</t>
  </si>
  <si>
    <t>Se incluyen todos los costes soportados por AHS</t>
  </si>
  <si>
    <t>Note Frais</t>
  </si>
  <si>
    <t>Las facturas olvidadas se acumulan para contabilizalas al final del año</t>
  </si>
  <si>
    <t>Factures non reglés</t>
  </si>
  <si>
    <t>Pochette Banques</t>
  </si>
  <si>
    <t>incluyen los costes a repercutir a clientes (los gastos se deben señalar en las fichas de Frais</t>
  </si>
  <si>
    <t>Debours</t>
  </si>
  <si>
    <t>Autres Moyens de Paiments</t>
  </si>
  <si>
    <t>Carte Bleu</t>
  </si>
  <si>
    <t>Note de Frais (payés par AHS)</t>
  </si>
  <si>
    <t>Achats repatidos segun origen de fondos</t>
  </si>
  <si>
    <t>Ventes</t>
  </si>
  <si>
    <t>Organizacion</t>
  </si>
  <si>
    <t>COCEF</t>
  </si>
  <si>
    <t>AREVA</t>
  </si>
  <si>
    <t>Vito</t>
  </si>
  <si>
    <t>BPI</t>
  </si>
  <si>
    <t>Snet</t>
  </si>
  <si>
    <t>Deplacemant (Green Power Tech)</t>
  </si>
  <si>
    <t>FX</t>
  </si>
  <si>
    <t>Green Power Tech</t>
  </si>
  <si>
    <t>13-14</t>
  </si>
  <si>
    <t>Deplacement (Poitiers)</t>
  </si>
  <si>
    <t>Bureautique</t>
  </si>
  <si>
    <t>F.Munoz et Mme</t>
  </si>
  <si>
    <t>Total du à AHS</t>
  </si>
  <si>
    <t xml:space="preserve">Note Frais </t>
  </si>
  <si>
    <t>Fev 2011</t>
  </si>
  <si>
    <t>Soregies</t>
  </si>
  <si>
    <t>SOREGIES</t>
  </si>
  <si>
    <t>La Poste</t>
  </si>
  <si>
    <t>Maitre Sandre</t>
  </si>
  <si>
    <t>Snet (Baudon)</t>
  </si>
  <si>
    <t>E.On (Dionnet)</t>
  </si>
  <si>
    <t>SOREGIES (Viou)</t>
  </si>
  <si>
    <t>Soregies (Ribardiere)</t>
  </si>
  <si>
    <t>Deplacement (Poitiers/Facture/San sebastian)</t>
  </si>
  <si>
    <t>Poitiers</t>
  </si>
  <si>
    <t>Non</t>
  </si>
  <si>
    <t>Facture</t>
  </si>
  <si>
    <t>San Sebastian</t>
  </si>
  <si>
    <t>Gamesa</t>
  </si>
  <si>
    <t>S.Sebastian</t>
  </si>
  <si>
    <t>Retour</t>
  </si>
  <si>
    <t>Oui</t>
  </si>
  <si>
    <t xml:space="preserve"> Jours: 1/2/7/8/9/10/17/18/24/25</t>
  </si>
  <si>
    <t>Services Informatiques</t>
  </si>
  <si>
    <t>Bail Rue des Merlettes</t>
  </si>
  <si>
    <t>Assurance Habitation Rue des merlettes</t>
  </si>
  <si>
    <t>SFR Janvier</t>
  </si>
  <si>
    <t>REVISAR QUE LAS FACTURAS HAN SIDO PAGADAS POR AHS</t>
  </si>
  <si>
    <t xml:space="preserve">No </t>
  </si>
  <si>
    <t xml:space="preserve">Soregies </t>
  </si>
  <si>
    <t>Desplacemnet</t>
  </si>
  <si>
    <t>SFR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</si>
</sst>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</borders>
  <cellStyleXfs count="2">
    <xf numFmtId="0" fontId="0" fillId="0" borderId="0"/>
    <xf numFmtId="0" fontId="14" fillId="0" borderId="0"/>
  </cellStyleXfs>
  <cellXfs count="180">
    <xf numFmtId="0" fontId="0" fillId="0" borderId="0" xfId="0"/>
    <xf numFmtId="0" fontId="0" fillId="0" borderId="0" xfId="0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Continuous" vertical="center" wrapText="1"/>
    </xf>
    <xf numFmtId="0" fontId="0" fillId="0" borderId="6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4" fontId="0" fillId="0" borderId="8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4" fontId="0" fillId="0" borderId="15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 wrapText="1"/>
    </xf>
    <xf numFmtId="4" fontId="0" fillId="0" borderId="7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14" fontId="0" fillId="0" borderId="4" xfId="0" applyNumberFormat="1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14" fontId="0" fillId="0" borderId="24" xfId="0" applyNumberFormat="1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4" fontId="0" fillId="0" borderId="24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0" fillId="0" borderId="27" xfId="0" applyNumberFormat="1" applyFont="1" applyBorder="1" applyAlignment="1">
      <alignment horizontal="right" vertical="center"/>
    </xf>
    <xf numFmtId="4" fontId="5" fillId="0" borderId="28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30" xfId="0" applyNumberFormat="1" applyFont="1" applyBorder="1" applyAlignment="1">
      <alignment horizontal="right" vertical="center"/>
    </xf>
    <xf numFmtId="4" fontId="0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4" fontId="5" fillId="0" borderId="26" xfId="0" applyNumberFormat="1" applyFont="1" applyBorder="1" applyAlignment="1">
      <alignment horizontal="right" vertical="center"/>
    </xf>
    <xf numFmtId="14" fontId="7" fillId="0" borderId="21" xfId="0" applyNumberFormat="1" applyFont="1" applyBorder="1" applyAlignment="1">
      <alignment vertical="center"/>
    </xf>
    <xf numFmtId="9" fontId="0" fillId="0" borderId="25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0" fontId="4" fillId="0" borderId="25" xfId="0" applyNumberFormat="1" applyFont="1" applyBorder="1" applyAlignment="1">
      <alignment horizontal="center" vertical="center" wrapText="1"/>
    </xf>
    <xf numFmtId="10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Continuous" vertical="center"/>
    </xf>
    <xf numFmtId="14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19" xfId="0" applyNumberFormat="1" applyFont="1" applyBorder="1" applyAlignment="1">
      <alignment horizontal="right" vertical="center"/>
    </xf>
    <xf numFmtId="4" fontId="11" fillId="0" borderId="33" xfId="0" applyNumberFormat="1" applyFont="1" applyBorder="1" applyAlignment="1">
      <alignment horizontal="right" vertical="center"/>
    </xf>
    <xf numFmtId="14" fontId="6" fillId="0" borderId="21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17" fontId="0" fillId="0" borderId="8" xfId="0" quotePrefix="1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wrapText="1"/>
    </xf>
    <xf numFmtId="0" fontId="14" fillId="0" borderId="0" xfId="1"/>
    <xf numFmtId="0" fontId="0" fillId="0" borderId="8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10" fontId="4" fillId="0" borderId="35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right" vertical="center"/>
    </xf>
    <xf numFmtId="4" fontId="0" fillId="0" borderId="36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0" borderId="35" xfId="0" applyNumberFormat="1" applyFont="1" applyBorder="1" applyAlignment="1">
      <alignment horizontal="right" vertical="center"/>
    </xf>
    <xf numFmtId="4" fontId="0" fillId="0" borderId="38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4" fontId="9" fillId="0" borderId="20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9" fillId="0" borderId="40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9" fillId="0" borderId="43" xfId="0" applyNumberFormat="1" applyFont="1" applyBorder="1" applyAlignment="1">
      <alignment horizontal="right" vertical="center"/>
    </xf>
    <xf numFmtId="4" fontId="6" fillId="0" borderId="44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4" fontId="6" fillId="0" borderId="46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39" xfId="0" applyNumberFormat="1" applyFont="1" applyBorder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30" xfId="0" applyNumberFormat="1" applyFont="1" applyBorder="1" applyAlignment="1">
      <alignment horizontal="right" vertical="center"/>
    </xf>
    <xf numFmtId="4" fontId="2" fillId="0" borderId="3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38" xfId="0" applyNumberFormat="1" applyFont="1" applyFill="1" applyBorder="1" applyAlignment="1">
      <alignment horizontal="right" vertical="center"/>
    </xf>
    <xf numFmtId="4" fontId="2" fillId="0" borderId="4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2" borderId="37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" fontId="0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" fontId="2" fillId="0" borderId="38" xfId="0" applyNumberFormat="1" applyFont="1" applyBorder="1" applyAlignment="1">
      <alignment horizontal="right" vertical="center"/>
    </xf>
    <xf numFmtId="4" fontId="3" fillId="0" borderId="42" xfId="0" applyNumberFormat="1" applyFont="1" applyBorder="1" applyAlignment="1">
      <alignment horizontal="right" vertical="center"/>
    </xf>
    <xf numFmtId="0" fontId="0" fillId="2" borderId="3" xfId="0" applyNumberFormat="1" applyFill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4" fontId="0" fillId="0" borderId="8" xfId="0" applyNumberFormat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427038</xdr:colOff>
      <xdr:row>50</xdr:row>
      <xdr:rowOff>29368</xdr:rowOff>
    </xdr:from>
    <xdr:to>
      <xdr:col>17</xdr:col>
      <xdr:colOff>428626</xdr:colOff>
      <xdr:row>65</xdr:row>
      <xdr:rowOff>169861</xdr:rowOff>
    </xdr:to>
    <xdr:cxnSp macro="">
      <xdr:nvCxnSpPr>
        <xdr:cNvPr id="2" name="Connecteur droit avec flèche 1"/>
        <xdr:cNvCxnSpPr/>
      </xdr:nvCxnSpPr>
      <xdr:spPr>
        <a:xfrm rot="5400000">
          <a:off x="13873560" y="10071496"/>
          <a:ext cx="521493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66</xdr:row>
      <xdr:rowOff>180975</xdr:rowOff>
    </xdr:from>
    <xdr:to>
      <xdr:col>17</xdr:col>
      <xdr:colOff>19050</xdr:colOff>
      <xdr:row>66</xdr:row>
      <xdr:rowOff>182563</xdr:rowOff>
    </xdr:to>
    <xdr:cxnSp macro="">
      <xdr:nvCxnSpPr>
        <xdr:cNvPr id="8" name="Connecteur droit avec flèche 7"/>
        <xdr:cNvCxnSpPr/>
      </xdr:nvCxnSpPr>
      <xdr:spPr>
        <a:xfrm>
          <a:off x="9829800" y="10534650"/>
          <a:ext cx="3895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3" name="Connecteur droit avec flèche 2"/>
        <xdr:cNvCxnSpPr/>
      </xdr:nvCxnSpPr>
      <xdr:spPr>
        <a:xfrm rot="5400000">
          <a:off x="12555141" y="9471422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5" name="Connecteur droit avec flèche 4"/>
        <xdr:cNvCxnSpPr/>
      </xdr:nvCxnSpPr>
      <xdr:spPr>
        <a:xfrm>
          <a:off x="9858375" y="11251405"/>
          <a:ext cx="3833813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52</xdr:row>
      <xdr:rowOff>36513</xdr:rowOff>
    </xdr:from>
    <xdr:to>
      <xdr:col>17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69</xdr:row>
      <xdr:rowOff>166686</xdr:rowOff>
    </xdr:from>
    <xdr:to>
      <xdr:col>16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52</xdr:row>
      <xdr:rowOff>36513</xdr:rowOff>
    </xdr:from>
    <xdr:to>
      <xdr:col>17</xdr:col>
      <xdr:colOff>441325</xdr:colOff>
      <xdr:row>68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3576697" y="1199792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69</xdr:row>
      <xdr:rowOff>166686</xdr:rowOff>
    </xdr:from>
    <xdr:to>
      <xdr:col>16</xdr:col>
      <xdr:colOff>750094</xdr:colOff>
      <xdr:row>69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10884694" y="1377791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D26"/>
  <sheetViews>
    <sheetView workbookViewId="0">
      <selection activeCell="E15" sqref="E15"/>
    </sheetView>
  </sheetViews>
  <sheetFormatPr baseColWidth="10" defaultRowHeight="12.75"/>
  <cols>
    <col min="1" max="16384" width="11.42578125" style="125"/>
  </cols>
  <sheetData>
    <row r="4" spans="2:4">
      <c r="B4" s="125" t="s">
        <v>78</v>
      </c>
    </row>
    <row r="6" spans="2:4">
      <c r="B6" s="125">
        <v>0</v>
      </c>
      <c r="C6" s="125" t="s">
        <v>77</v>
      </c>
    </row>
    <row r="7" spans="2:4">
      <c r="B7" s="125">
        <v>1</v>
      </c>
      <c r="C7" s="125" t="s">
        <v>76</v>
      </c>
    </row>
    <row r="8" spans="2:4">
      <c r="C8" s="125">
        <v>1.1000000000000001</v>
      </c>
      <c r="D8" s="125" t="s">
        <v>75</v>
      </c>
    </row>
    <row r="9" spans="2:4">
      <c r="C9" s="125">
        <v>1.2</v>
      </c>
      <c r="D9" s="125" t="s">
        <v>74</v>
      </c>
    </row>
    <row r="10" spans="2:4">
      <c r="C10" s="125">
        <v>1.3</v>
      </c>
      <c r="D10" s="125" t="s">
        <v>73</v>
      </c>
    </row>
    <row r="11" spans="2:4">
      <c r="B11" s="125">
        <v>2</v>
      </c>
      <c r="C11" s="125" t="s">
        <v>72</v>
      </c>
      <c r="D11" s="125" t="s">
        <v>71</v>
      </c>
    </row>
    <row r="12" spans="2:4">
      <c r="B12" s="125">
        <v>3</v>
      </c>
      <c r="C12" s="125" t="s">
        <v>70</v>
      </c>
    </row>
    <row r="13" spans="2:4">
      <c r="C13" s="125" t="s">
        <v>69</v>
      </c>
    </row>
    <row r="18" spans="2:3">
      <c r="B18" s="125" t="s">
        <v>68</v>
      </c>
    </row>
    <row r="20" spans="2:3">
      <c r="B20" s="125" t="s">
        <v>67</v>
      </c>
    </row>
    <row r="21" spans="2:3">
      <c r="C21" s="125" t="s">
        <v>66</v>
      </c>
    </row>
    <row r="22" spans="2:3">
      <c r="C22" s="125" t="s">
        <v>65</v>
      </c>
    </row>
    <row r="23" spans="2:3">
      <c r="C23" s="125" t="s">
        <v>64</v>
      </c>
    </row>
    <row r="24" spans="2:3">
      <c r="C24" s="125" t="s">
        <v>63</v>
      </c>
    </row>
    <row r="25" spans="2:3">
      <c r="C25" s="125" t="s">
        <v>62</v>
      </c>
    </row>
    <row r="26" spans="2:3">
      <c r="C26" s="125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3"/>
  <sheetViews>
    <sheetView showGridLines="0" topLeftCell="A29" workbookViewId="0">
      <selection activeCell="E51" sqref="E51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1">
        <v>2010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7" t="s">
        <v>85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40487</v>
      </c>
      <c r="D9" s="101" t="s">
        <v>15</v>
      </c>
      <c r="E9" s="32">
        <v>1</v>
      </c>
      <c r="F9" s="101" t="s">
        <v>15</v>
      </c>
      <c r="G9" s="33" t="s">
        <v>79</v>
      </c>
      <c r="H9" s="34"/>
      <c r="I9" s="35">
        <v>673.47</v>
      </c>
      <c r="J9" s="36"/>
      <c r="K9" s="129"/>
      <c r="L9" s="132">
        <v>33.26</v>
      </c>
      <c r="M9" s="37">
        <v>13.47</v>
      </c>
      <c r="N9" s="36"/>
      <c r="O9" s="35"/>
      <c r="P9" s="35"/>
      <c r="Q9" s="35"/>
      <c r="R9" s="38">
        <f t="shared" ref="R9" si="0">SUM(H9:Q9)</f>
        <v>720.2</v>
      </c>
    </row>
    <row r="10" spans="2:24">
      <c r="B10" s="48">
        <v>1</v>
      </c>
      <c r="C10" s="14">
        <v>40492</v>
      </c>
      <c r="D10" s="15"/>
      <c r="E10" s="15">
        <v>2</v>
      </c>
      <c r="F10" s="16"/>
      <c r="G10" s="17" t="s">
        <v>39</v>
      </c>
      <c r="H10" s="27"/>
      <c r="I10" s="18">
        <v>30.5</v>
      </c>
      <c r="J10" s="20"/>
      <c r="K10" s="30"/>
      <c r="L10" s="133">
        <v>1.51</v>
      </c>
      <c r="M10" s="19">
        <v>0.59</v>
      </c>
      <c r="N10" s="20"/>
      <c r="O10" s="18"/>
      <c r="P10" s="18"/>
      <c r="Q10" s="18"/>
      <c r="R10" s="21">
        <f t="shared" ref="R10:R24" si="1">SUM(H10:Q10)</f>
        <v>32.6</v>
      </c>
      <c r="X10" s="3">
        <v>39</v>
      </c>
    </row>
    <row r="11" spans="2:24">
      <c r="B11" s="48">
        <v>1</v>
      </c>
      <c r="C11" s="14">
        <v>40498</v>
      </c>
      <c r="D11" s="15"/>
      <c r="E11" s="15">
        <v>3</v>
      </c>
      <c r="F11" s="16"/>
      <c r="G11" s="17" t="s">
        <v>37</v>
      </c>
      <c r="H11" s="27"/>
      <c r="I11" s="18"/>
      <c r="J11" s="20"/>
      <c r="K11" s="30"/>
      <c r="L11" s="133"/>
      <c r="M11" s="19"/>
      <c r="N11" s="20"/>
      <c r="O11" s="18">
        <v>30.6</v>
      </c>
      <c r="P11" s="18"/>
      <c r="Q11" s="18"/>
      <c r="R11" s="21">
        <f t="shared" si="1"/>
        <v>30.6</v>
      </c>
      <c r="X11" s="3">
        <v>1.55</v>
      </c>
    </row>
    <row r="12" spans="2:24">
      <c r="B12" s="48">
        <v>1</v>
      </c>
      <c r="C12" s="14">
        <v>40500</v>
      </c>
      <c r="D12" s="15"/>
      <c r="E12" s="15">
        <v>4</v>
      </c>
      <c r="F12" s="16"/>
      <c r="G12" s="17" t="s">
        <v>80</v>
      </c>
      <c r="H12" s="27"/>
      <c r="I12" s="18">
        <v>81</v>
      </c>
      <c r="J12" s="20"/>
      <c r="K12" s="30"/>
      <c r="L12" s="133">
        <v>3.58</v>
      </c>
      <c r="M12" s="19">
        <v>3.11</v>
      </c>
      <c r="N12" s="20"/>
      <c r="O12" s="18"/>
      <c r="P12" s="18"/>
      <c r="Q12" s="18"/>
      <c r="R12" s="21">
        <f t="shared" si="1"/>
        <v>87.69</v>
      </c>
      <c r="X12" s="3">
        <f>+X10/X11</f>
        <v>25.161290322580644</v>
      </c>
    </row>
    <row r="13" spans="2:24">
      <c r="B13" s="48">
        <v>1</v>
      </c>
      <c r="C13" s="14">
        <v>40504</v>
      </c>
      <c r="D13" s="15"/>
      <c r="E13" s="15">
        <v>5</v>
      </c>
      <c r="F13" s="16"/>
      <c r="G13" s="17" t="s">
        <v>81</v>
      </c>
      <c r="H13" s="27"/>
      <c r="I13" s="18">
        <f>145.17+46.07</f>
        <v>191.23999999999998</v>
      </c>
      <c r="J13" s="20"/>
      <c r="K13" s="30"/>
      <c r="L13" s="133">
        <v>7.98</v>
      </c>
      <c r="M13" s="19">
        <v>9.0299999999999994</v>
      </c>
      <c r="N13" s="20"/>
      <c r="O13" s="18"/>
      <c r="P13" s="18"/>
      <c r="Q13" s="18"/>
      <c r="R13" s="21">
        <f t="shared" si="1"/>
        <v>208.24999999999997</v>
      </c>
      <c r="X13" s="3">
        <f>39/1.55</f>
        <v>25.161290322580644</v>
      </c>
    </row>
    <row r="14" spans="2:24">
      <c r="B14" s="48">
        <v>1</v>
      </c>
      <c r="C14" s="14">
        <v>40505</v>
      </c>
      <c r="D14" s="15"/>
      <c r="E14" s="15">
        <v>6</v>
      </c>
      <c r="F14" s="16"/>
      <c r="G14" s="17" t="s">
        <v>37</v>
      </c>
      <c r="H14" s="27"/>
      <c r="I14" s="18">
        <v>19</v>
      </c>
      <c r="J14" s="20"/>
      <c r="K14" s="30"/>
      <c r="L14" s="133"/>
      <c r="M14" s="19"/>
      <c r="N14" s="20"/>
      <c r="O14" s="18"/>
      <c r="P14" s="18"/>
      <c r="Q14" s="18"/>
      <c r="R14" s="21">
        <f t="shared" si="1"/>
        <v>19</v>
      </c>
    </row>
    <row r="15" spans="2:24">
      <c r="B15" s="48">
        <v>1</v>
      </c>
      <c r="C15" s="14">
        <v>40512</v>
      </c>
      <c r="D15" s="15"/>
      <c r="E15" s="15">
        <v>7</v>
      </c>
      <c r="F15" s="16"/>
      <c r="G15" s="17" t="s">
        <v>37</v>
      </c>
      <c r="H15" s="27"/>
      <c r="I15" s="18"/>
      <c r="J15" s="20"/>
      <c r="K15" s="30"/>
      <c r="L15" s="133"/>
      <c r="M15" s="19"/>
      <c r="N15" s="20"/>
      <c r="O15" s="18">
        <v>29</v>
      </c>
      <c r="P15" s="18"/>
      <c r="Q15" s="18"/>
      <c r="R15" s="21">
        <f t="shared" ref="R15:R16" si="2">SUM(H15:Q15)</f>
        <v>29</v>
      </c>
    </row>
    <row r="16" spans="2:24">
      <c r="B16" s="48">
        <v>1</v>
      </c>
      <c r="C16" s="14">
        <v>40518</v>
      </c>
      <c r="D16" s="15"/>
      <c r="E16" s="15">
        <v>8</v>
      </c>
      <c r="F16" s="16"/>
      <c r="G16" s="17" t="s">
        <v>82</v>
      </c>
      <c r="H16" s="27"/>
      <c r="I16" s="18">
        <f>49.4-2.58</f>
        <v>46.82</v>
      </c>
      <c r="J16" s="20"/>
      <c r="K16" s="30"/>
      <c r="L16" s="133">
        <v>2.58</v>
      </c>
      <c r="M16" s="19"/>
      <c r="N16" s="20"/>
      <c r="O16" s="18"/>
      <c r="P16" s="18"/>
      <c r="Q16" s="18"/>
      <c r="R16" s="21">
        <f t="shared" si="2"/>
        <v>49.4</v>
      </c>
    </row>
    <row r="17" spans="2:18">
      <c r="B17" s="48">
        <v>1</v>
      </c>
      <c r="C17" s="14">
        <v>40525</v>
      </c>
      <c r="D17" s="15"/>
      <c r="E17" s="15">
        <v>9</v>
      </c>
      <c r="F17" s="16"/>
      <c r="G17" s="17" t="s">
        <v>83</v>
      </c>
      <c r="H17" s="27"/>
      <c r="I17" s="18">
        <f>5.43+48.53</f>
        <v>53.96</v>
      </c>
      <c r="J17" s="20"/>
      <c r="K17" s="30"/>
      <c r="L17" s="133">
        <v>2.67</v>
      </c>
      <c r="M17" s="19">
        <v>1.07</v>
      </c>
      <c r="N17" s="20"/>
      <c r="O17" s="18"/>
      <c r="P17" s="18"/>
      <c r="Q17" s="18"/>
      <c r="R17" s="21">
        <f t="shared" si="1"/>
        <v>57.7</v>
      </c>
    </row>
    <row r="18" spans="2:18">
      <c r="B18" s="48">
        <v>1</v>
      </c>
      <c r="C18" s="2">
        <v>40530</v>
      </c>
      <c r="D18" s="15"/>
      <c r="E18" s="15">
        <v>10</v>
      </c>
      <c r="F18" s="16"/>
      <c r="G18" s="17" t="s">
        <v>37</v>
      </c>
      <c r="H18" s="27"/>
      <c r="I18" s="18"/>
      <c r="J18" s="20"/>
      <c r="K18" s="30"/>
      <c r="L18" s="133"/>
      <c r="M18" s="19"/>
      <c r="N18" s="20"/>
      <c r="O18" s="18">
        <v>72</v>
      </c>
      <c r="P18" s="18"/>
      <c r="Q18" s="18"/>
      <c r="R18" s="21">
        <f t="shared" si="1"/>
        <v>72</v>
      </c>
    </row>
    <row r="19" spans="2:18">
      <c r="B19" s="48">
        <v>1</v>
      </c>
      <c r="C19" s="2">
        <v>40531</v>
      </c>
      <c r="D19" s="15"/>
      <c r="E19" s="15">
        <v>12</v>
      </c>
      <c r="F19" s="16"/>
      <c r="G19" s="17" t="s">
        <v>86</v>
      </c>
      <c r="H19" s="27"/>
      <c r="I19" s="18">
        <v>286.3</v>
      </c>
      <c r="J19" s="20"/>
      <c r="K19" s="30"/>
      <c r="L19" s="133"/>
      <c r="M19" s="19"/>
      <c r="N19" s="20"/>
      <c r="O19" s="18"/>
      <c r="P19" s="18"/>
      <c r="Q19" s="18"/>
      <c r="R19" s="21">
        <f t="shared" ref="R19:R23" si="3">SUM(H19:Q19)</f>
        <v>286.3</v>
      </c>
    </row>
    <row r="20" spans="2:18">
      <c r="B20" s="48">
        <v>1</v>
      </c>
      <c r="C20" s="2">
        <v>40535</v>
      </c>
      <c r="D20" s="15"/>
      <c r="E20" s="126" t="s">
        <v>87</v>
      </c>
      <c r="F20" s="16"/>
      <c r="G20" s="17" t="s">
        <v>88</v>
      </c>
      <c r="H20" s="27"/>
      <c r="I20" s="18"/>
      <c r="J20" s="20"/>
      <c r="K20" s="30"/>
      <c r="L20" s="133"/>
      <c r="M20" s="19"/>
      <c r="N20" s="20">
        <v>35.5</v>
      </c>
      <c r="O20" s="18">
        <v>70</v>
      </c>
      <c r="P20" s="18"/>
      <c r="Q20" s="18"/>
      <c r="R20" s="21">
        <f t="shared" si="3"/>
        <v>105.5</v>
      </c>
    </row>
    <row r="21" spans="2:18">
      <c r="B21" s="48">
        <v>1</v>
      </c>
      <c r="C21" s="2">
        <v>40533</v>
      </c>
      <c r="D21" s="15"/>
      <c r="E21" s="15">
        <v>15</v>
      </c>
      <c r="F21" s="16"/>
      <c r="G21" s="17" t="s">
        <v>89</v>
      </c>
      <c r="H21" s="27"/>
      <c r="I21" s="18">
        <v>21.59</v>
      </c>
      <c r="J21" s="20"/>
      <c r="K21" s="30"/>
      <c r="L21" s="133"/>
      <c r="M21" s="19">
        <v>3.89</v>
      </c>
      <c r="N21" s="20"/>
      <c r="O21" s="18"/>
      <c r="P21" s="18"/>
      <c r="Q21" s="18"/>
      <c r="R21" s="21">
        <f t="shared" si="3"/>
        <v>25.48</v>
      </c>
    </row>
    <row r="22" spans="2:18">
      <c r="B22" s="48">
        <v>1</v>
      </c>
      <c r="C22" s="2">
        <v>40518</v>
      </c>
      <c r="D22" s="15"/>
      <c r="E22" s="15">
        <v>16</v>
      </c>
      <c r="F22" s="16"/>
      <c r="G22" s="17" t="s">
        <v>37</v>
      </c>
      <c r="H22" s="27"/>
      <c r="I22" s="18"/>
      <c r="J22" s="20"/>
      <c r="K22" s="30"/>
      <c r="L22" s="133"/>
      <c r="M22" s="19"/>
      <c r="N22" s="20"/>
      <c r="O22" s="18">
        <v>51</v>
      </c>
      <c r="P22" s="18"/>
      <c r="Q22" s="18"/>
      <c r="R22" s="21">
        <f t="shared" si="3"/>
        <v>51</v>
      </c>
    </row>
    <row r="23" spans="2:18">
      <c r="B23" s="48">
        <v>1</v>
      </c>
      <c r="C23" s="2">
        <v>40544</v>
      </c>
      <c r="D23" s="15"/>
      <c r="E23" s="15">
        <v>17</v>
      </c>
      <c r="F23" s="16"/>
      <c r="G23" s="17" t="s">
        <v>90</v>
      </c>
      <c r="H23" s="27"/>
      <c r="I23" s="18">
        <f>3.53+38.82+0.65+6.2</f>
        <v>49.2</v>
      </c>
      <c r="J23" s="20"/>
      <c r="K23" s="30"/>
      <c r="L23" s="133">
        <v>0.82</v>
      </c>
      <c r="M23" s="19">
        <v>2.48</v>
      </c>
      <c r="N23" s="20"/>
      <c r="O23" s="18"/>
      <c r="P23" s="18"/>
      <c r="Q23" s="18"/>
      <c r="R23" s="21">
        <f t="shared" si="3"/>
        <v>52.5</v>
      </c>
    </row>
    <row r="24" spans="2:18">
      <c r="B24" s="48">
        <v>1</v>
      </c>
      <c r="C24" s="39"/>
      <c r="D24" s="40"/>
      <c r="E24" s="40"/>
      <c r="F24" s="41"/>
      <c r="G24" s="42"/>
      <c r="H24" s="43"/>
      <c r="I24" s="44"/>
      <c r="J24" s="45"/>
      <c r="K24" s="130"/>
      <c r="L24" s="134"/>
      <c r="M24" s="46"/>
      <c r="N24" s="45"/>
      <c r="O24" s="44"/>
      <c r="P24" s="44"/>
      <c r="Q24" s="44"/>
      <c r="R24" s="47">
        <f t="shared" si="1"/>
        <v>0</v>
      </c>
    </row>
    <row r="25" spans="2:18">
      <c r="G25" s="49" t="s">
        <v>17</v>
      </c>
      <c r="H25" s="50">
        <f>SUMPRODUCT(H9:H24,$B$9:$B$24)</f>
        <v>0</v>
      </c>
      <c r="I25" s="51">
        <f t="shared" ref="I25:R25" si="4">SUMPRODUCT(I9:I24,$B$9:$B$24)</f>
        <v>1453.08</v>
      </c>
      <c r="J25" s="52">
        <f t="shared" si="4"/>
        <v>0</v>
      </c>
      <c r="K25" s="131">
        <f t="shared" si="4"/>
        <v>0</v>
      </c>
      <c r="L25" s="135">
        <f t="shared" si="4"/>
        <v>52.4</v>
      </c>
      <c r="M25" s="155">
        <f t="shared" si="4"/>
        <v>33.64</v>
      </c>
      <c r="N25" s="52">
        <f t="shared" si="4"/>
        <v>35.5</v>
      </c>
      <c r="O25" s="51">
        <f t="shared" si="4"/>
        <v>252.6</v>
      </c>
      <c r="P25" s="52">
        <f t="shared" si="4"/>
        <v>0</v>
      </c>
      <c r="Q25" s="51">
        <f t="shared" si="4"/>
        <v>0</v>
      </c>
      <c r="R25" s="54">
        <f t="shared" si="4"/>
        <v>1827.2200000000003</v>
      </c>
    </row>
    <row r="26" spans="2:18" s="55" customFormat="1" ht="14.25" customHeight="1">
      <c r="C26" s="1" t="s">
        <v>23</v>
      </c>
      <c r="E26" s="56"/>
      <c r="F26" s="57"/>
      <c r="G26" s="58"/>
      <c r="H26" s="30"/>
      <c r="I26" s="30"/>
      <c r="J26" s="30"/>
      <c r="K26" s="30"/>
      <c r="L26" s="30"/>
      <c r="M26" s="59"/>
      <c r="N26" s="30"/>
      <c r="O26" s="30"/>
      <c r="P26" s="30"/>
      <c r="Q26" s="30"/>
      <c r="R26" s="29"/>
    </row>
    <row r="27" spans="2:18">
      <c r="B27" s="48">
        <v>0</v>
      </c>
      <c r="C27" s="76">
        <v>40530</v>
      </c>
      <c r="D27" s="77"/>
      <c r="E27" s="103">
        <v>11</v>
      </c>
      <c r="F27" s="101" t="s">
        <v>15</v>
      </c>
      <c r="G27" s="33" t="s">
        <v>84</v>
      </c>
      <c r="H27" s="80"/>
      <c r="I27" s="81">
        <v>0</v>
      </c>
      <c r="J27" s="81"/>
      <c r="K27" s="136"/>
      <c r="L27" s="139">
        <f>+I27*L$7</f>
        <v>0</v>
      </c>
      <c r="M27" s="145">
        <f>+I27*M$7</f>
        <v>0</v>
      </c>
      <c r="N27" s="142">
        <v>960.5</v>
      </c>
      <c r="O27" s="81"/>
      <c r="P27" s="81"/>
      <c r="Q27" s="81"/>
      <c r="R27" s="38">
        <f t="shared" ref="R27:R36" si="5">SUM(H27:Q27)</f>
        <v>960.5</v>
      </c>
    </row>
    <row r="28" spans="2:18" ht="15.75" thickBot="1">
      <c r="B28" s="48">
        <v>1</v>
      </c>
      <c r="C28" s="84">
        <f>+IF(C27="","",C27)</f>
        <v>40530</v>
      </c>
      <c r="D28" s="82">
        <v>0.25</v>
      </c>
      <c r="E28" s="85"/>
      <c r="F28" s="86"/>
      <c r="G28" s="87" t="str">
        <f>+G27</f>
        <v>Deplacemant (Green Power Tech)</v>
      </c>
      <c r="H28" s="88">
        <f>+H27*$D28</f>
        <v>0</v>
      </c>
      <c r="I28" s="89">
        <f t="shared" ref="I28:Q28" si="6">+I27*$D28</f>
        <v>0</v>
      </c>
      <c r="J28" s="89">
        <f t="shared" si="6"/>
        <v>0</v>
      </c>
      <c r="K28" s="137">
        <f t="shared" si="6"/>
        <v>0</v>
      </c>
      <c r="L28" s="140">
        <f t="shared" si="6"/>
        <v>0</v>
      </c>
      <c r="M28" s="146">
        <f t="shared" si="6"/>
        <v>0</v>
      </c>
      <c r="N28" s="143">
        <f t="shared" si="6"/>
        <v>240.125</v>
      </c>
      <c r="O28" s="89">
        <f t="shared" si="6"/>
        <v>0</v>
      </c>
      <c r="P28" s="89">
        <f t="shared" si="6"/>
        <v>0</v>
      </c>
      <c r="Q28" s="89">
        <f t="shared" si="6"/>
        <v>0</v>
      </c>
      <c r="R28" s="90">
        <f t="shared" si="5"/>
        <v>240.125</v>
      </c>
    </row>
    <row r="29" spans="2:18">
      <c r="B29" s="48">
        <v>0</v>
      </c>
      <c r="C29" s="91"/>
      <c r="D29" s="92"/>
      <c r="E29" s="104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thickBot="1">
      <c r="B30" s="48">
        <v>1</v>
      </c>
      <c r="C30" s="84" t="str">
        <f>+IF(C29="","",C29)</f>
        <v/>
      </c>
      <c r="D30" s="82">
        <v>0.25</v>
      </c>
      <c r="E30" s="85"/>
      <c r="F30" s="86"/>
      <c r="G30" s="87">
        <f t="shared" ref="G30" si="7">+G29</f>
        <v>0</v>
      </c>
      <c r="H30" s="88">
        <f t="shared" ref="H30:Q30" si="8">+H29*$D30</f>
        <v>0</v>
      </c>
      <c r="I30" s="89">
        <f t="shared" si="8"/>
        <v>0</v>
      </c>
      <c r="J30" s="89">
        <f t="shared" si="8"/>
        <v>0</v>
      </c>
      <c r="K30" s="137">
        <f t="shared" si="8"/>
        <v>0</v>
      </c>
      <c r="L30" s="140">
        <f t="shared" si="8"/>
        <v>0</v>
      </c>
      <c r="M30" s="146">
        <f t="shared" si="8"/>
        <v>0</v>
      </c>
      <c r="N30" s="143">
        <f t="shared" si="8"/>
        <v>0</v>
      </c>
      <c r="O30" s="89">
        <f t="shared" si="8"/>
        <v>0</v>
      </c>
      <c r="P30" s="89">
        <f t="shared" si="8"/>
        <v>0</v>
      </c>
      <c r="Q30" s="89">
        <f t="shared" si="8"/>
        <v>0</v>
      </c>
      <c r="R30" s="90">
        <f t="shared" si="5"/>
        <v>0</v>
      </c>
    </row>
    <row r="31" spans="2:18">
      <c r="B31" s="48">
        <v>0</v>
      </c>
      <c r="C31" s="91"/>
      <c r="D31" s="92"/>
      <c r="E31" s="93"/>
      <c r="F31" s="94"/>
      <c r="G31" s="9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 ht="15.75" thickBot="1">
      <c r="B32" s="48">
        <v>1</v>
      </c>
      <c r="C32" s="84" t="str">
        <f t="shared" ref="C32" si="9">+IF(C31="","",C31)</f>
        <v/>
      </c>
      <c r="D32" s="82">
        <v>0.25</v>
      </c>
      <c r="E32" s="85"/>
      <c r="F32" s="86"/>
      <c r="G32" s="87">
        <f t="shared" ref="G32" si="10">+G31</f>
        <v>0</v>
      </c>
      <c r="H32" s="88">
        <f t="shared" ref="H32:Q32" si="11">+H31*$D32</f>
        <v>0</v>
      </c>
      <c r="I32" s="89">
        <f t="shared" si="11"/>
        <v>0</v>
      </c>
      <c r="J32" s="89">
        <f t="shared" si="11"/>
        <v>0</v>
      </c>
      <c r="K32" s="137">
        <f t="shared" si="11"/>
        <v>0</v>
      </c>
      <c r="L32" s="140">
        <f t="shared" si="11"/>
        <v>0</v>
      </c>
      <c r="M32" s="146">
        <f t="shared" si="11"/>
        <v>0</v>
      </c>
      <c r="N32" s="143">
        <f t="shared" si="11"/>
        <v>0</v>
      </c>
      <c r="O32" s="89">
        <f t="shared" si="11"/>
        <v>0</v>
      </c>
      <c r="P32" s="89">
        <f t="shared" si="11"/>
        <v>0</v>
      </c>
      <c r="Q32" s="89">
        <f t="shared" si="11"/>
        <v>0</v>
      </c>
      <c r="R32" s="90">
        <f t="shared" si="5"/>
        <v>0</v>
      </c>
    </row>
    <row r="33" spans="2:18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>
        <f>+I33*L$7</f>
        <v>0</v>
      </c>
      <c r="M33" s="147">
        <f>+I33*M$7</f>
        <v>0</v>
      </c>
      <c r="N33" s="144"/>
      <c r="O33" s="97"/>
      <c r="P33" s="97"/>
      <c r="Q33" s="97"/>
      <c r="R33" s="98">
        <f t="shared" si="5"/>
        <v>0</v>
      </c>
    </row>
    <row r="34" spans="2:18" ht="15.75" thickBot="1">
      <c r="B34" s="48">
        <v>1</v>
      </c>
      <c r="C34" s="84" t="str">
        <f t="shared" ref="C34" si="12">+IF(C33="","",C33)</f>
        <v/>
      </c>
      <c r="D34" s="82">
        <v>0.25</v>
      </c>
      <c r="E34" s="85"/>
      <c r="F34" s="86"/>
      <c r="G34" s="87">
        <f t="shared" ref="G34" si="13">+G33</f>
        <v>0</v>
      </c>
      <c r="H34" s="88">
        <f t="shared" ref="H34:Q34" si="14">+H33*$D34</f>
        <v>0</v>
      </c>
      <c r="I34" s="89">
        <f t="shared" si="14"/>
        <v>0</v>
      </c>
      <c r="J34" s="89">
        <f t="shared" si="14"/>
        <v>0</v>
      </c>
      <c r="K34" s="137">
        <f t="shared" si="14"/>
        <v>0</v>
      </c>
      <c r="L34" s="140">
        <f t="shared" si="14"/>
        <v>0</v>
      </c>
      <c r="M34" s="146">
        <f t="shared" si="14"/>
        <v>0</v>
      </c>
      <c r="N34" s="143">
        <f t="shared" si="14"/>
        <v>0</v>
      </c>
      <c r="O34" s="89">
        <f t="shared" si="14"/>
        <v>0</v>
      </c>
      <c r="P34" s="89">
        <f t="shared" si="14"/>
        <v>0</v>
      </c>
      <c r="Q34" s="89">
        <f t="shared" si="14"/>
        <v>0</v>
      </c>
      <c r="R34" s="90">
        <f t="shared" si="5"/>
        <v>0</v>
      </c>
    </row>
    <row r="35" spans="2:18">
      <c r="B35" s="48">
        <v>0</v>
      </c>
      <c r="C35" s="64"/>
      <c r="D35" s="22"/>
      <c r="E35" s="23"/>
      <c r="F35" s="24"/>
      <c r="G35" s="25"/>
      <c r="H35" s="96"/>
      <c r="I35" s="97"/>
      <c r="J35" s="97"/>
      <c r="K35" s="138"/>
      <c r="L35" s="141">
        <f>+I35*L$7</f>
        <v>0</v>
      </c>
      <c r="M35" s="147">
        <f>+I35*M$7</f>
        <v>0</v>
      </c>
      <c r="N35" s="144"/>
      <c r="O35" s="97"/>
      <c r="P35" s="97"/>
      <c r="Q35" s="97"/>
      <c r="R35" s="98">
        <f t="shared" si="5"/>
        <v>0</v>
      </c>
    </row>
    <row r="36" spans="2:18" ht="15.75" thickBot="1">
      <c r="B36" s="48">
        <v>1</v>
      </c>
      <c r="C36" s="39" t="str">
        <f t="shared" ref="C36" si="15">+IF(C35="","",C35)</f>
        <v/>
      </c>
      <c r="D36" s="65">
        <v>0.25</v>
      </c>
      <c r="E36" s="40"/>
      <c r="F36" s="41"/>
      <c r="G36" s="42">
        <f t="shared" ref="G36" si="16">+G35</f>
        <v>0</v>
      </c>
      <c r="H36" s="88">
        <f t="shared" ref="H36:Q36" si="17">+H35*$D36</f>
        <v>0</v>
      </c>
      <c r="I36" s="89">
        <f t="shared" si="17"/>
        <v>0</v>
      </c>
      <c r="J36" s="89">
        <f t="shared" si="17"/>
        <v>0</v>
      </c>
      <c r="K36" s="137">
        <f t="shared" si="17"/>
        <v>0</v>
      </c>
      <c r="L36" s="140">
        <f t="shared" si="17"/>
        <v>0</v>
      </c>
      <c r="M36" s="146">
        <f t="shared" si="17"/>
        <v>0</v>
      </c>
      <c r="N36" s="143">
        <f t="shared" si="17"/>
        <v>0</v>
      </c>
      <c r="O36" s="89">
        <f t="shared" si="17"/>
        <v>0</v>
      </c>
      <c r="P36" s="89">
        <f t="shared" si="17"/>
        <v>0</v>
      </c>
      <c r="Q36" s="89">
        <f t="shared" si="17"/>
        <v>0</v>
      </c>
      <c r="R36" s="90">
        <f t="shared" si="5"/>
        <v>0</v>
      </c>
    </row>
    <row r="37" spans="2:18">
      <c r="G37" s="62" t="s">
        <v>18</v>
      </c>
      <c r="H37" s="43">
        <f>SUMPRODUCT(H27:H36,$B$27:$B$36)</f>
        <v>0</v>
      </c>
      <c r="I37" s="44">
        <f t="shared" ref="I37:R37" si="18">SUMPRODUCT(I27:I36,$B$27:$B$36)</f>
        <v>0</v>
      </c>
      <c r="J37" s="45">
        <f t="shared" si="18"/>
        <v>0</v>
      </c>
      <c r="K37" s="130">
        <f t="shared" si="18"/>
        <v>0</v>
      </c>
      <c r="L37" s="134">
        <f t="shared" si="18"/>
        <v>0</v>
      </c>
      <c r="M37" s="46">
        <f t="shared" si="18"/>
        <v>0</v>
      </c>
      <c r="N37" s="45">
        <f t="shared" si="18"/>
        <v>240.125</v>
      </c>
      <c r="O37" s="44">
        <f t="shared" si="18"/>
        <v>0</v>
      </c>
      <c r="P37" s="44">
        <f t="shared" si="18"/>
        <v>0</v>
      </c>
      <c r="Q37" s="44">
        <f t="shared" si="18"/>
        <v>0</v>
      </c>
      <c r="R37" s="47">
        <f t="shared" si="18"/>
        <v>240.125</v>
      </c>
    </row>
    <row r="38" spans="2:18"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2:18">
      <c r="C39" s="1" t="s">
        <v>24</v>
      </c>
      <c r="D39" s="55"/>
      <c r="E39" s="56"/>
      <c r="F39" s="57"/>
      <c r="G39" s="58"/>
      <c r="H39" s="58"/>
      <c r="I39" s="58"/>
      <c r="J39" s="58"/>
      <c r="K39" s="58"/>
      <c r="L39" s="58"/>
      <c r="M39" s="58"/>
      <c r="N39" s="58"/>
      <c r="O39" s="29"/>
      <c r="P39" s="29"/>
      <c r="Q39" s="29"/>
      <c r="R39" s="29"/>
    </row>
    <row r="40" spans="2:18">
      <c r="B40" s="48">
        <v>1</v>
      </c>
      <c r="C40" s="76"/>
      <c r="D40" s="77"/>
      <c r="E40" s="78"/>
      <c r="F40" s="79"/>
      <c r="G40" s="33"/>
      <c r="H40" s="80"/>
      <c r="I40" s="81"/>
      <c r="J40" s="81"/>
      <c r="K40" s="136"/>
      <c r="L40" s="139"/>
      <c r="M40" s="145"/>
      <c r="N40" s="142"/>
      <c r="O40" s="81"/>
      <c r="P40" s="81"/>
      <c r="Q40" s="81"/>
      <c r="R40" s="38">
        <f t="shared" ref="R40:R41" si="19">SUM(H40:Q40)</f>
        <v>0</v>
      </c>
    </row>
    <row r="41" spans="2:18" ht="15.75" thickBot="1">
      <c r="B41" s="48">
        <v>0</v>
      </c>
      <c r="C41" s="84" t="str">
        <f t="shared" ref="C41" si="20">+IF(C40="","",C40)</f>
        <v/>
      </c>
      <c r="D41" s="82">
        <v>1</v>
      </c>
      <c r="E41" s="85"/>
      <c r="F41" s="83">
        <v>1.2</v>
      </c>
      <c r="G41" s="87" t="str">
        <f>+IF(G40="","",G40)</f>
        <v/>
      </c>
      <c r="H41" s="88">
        <f>+H40*$D41*$F41</f>
        <v>0</v>
      </c>
      <c r="I41" s="89">
        <f t="shared" ref="I41:Q41" si="21">+I40*$D41*$F41</f>
        <v>0</v>
      </c>
      <c r="J41" s="89">
        <f t="shared" si="21"/>
        <v>0</v>
      </c>
      <c r="K41" s="137">
        <f t="shared" si="21"/>
        <v>0</v>
      </c>
      <c r="L41" s="140">
        <f t="shared" si="21"/>
        <v>0</v>
      </c>
      <c r="M41" s="146">
        <f t="shared" si="21"/>
        <v>0</v>
      </c>
      <c r="N41" s="143">
        <f t="shared" si="21"/>
        <v>0</v>
      </c>
      <c r="O41" s="89">
        <f t="shared" si="21"/>
        <v>0</v>
      </c>
      <c r="P41" s="89">
        <f t="shared" si="21"/>
        <v>0</v>
      </c>
      <c r="Q41" s="89">
        <f t="shared" si="21"/>
        <v>0</v>
      </c>
      <c r="R41" s="90">
        <f t="shared" si="19"/>
        <v>0</v>
      </c>
    </row>
    <row r="42" spans="2:18">
      <c r="B42" s="48">
        <v>1</v>
      </c>
      <c r="C42" s="91"/>
      <c r="D42" s="92"/>
      <c r="E42" s="93"/>
      <c r="F42" s="94"/>
      <c r="G42" s="33"/>
      <c r="H42" s="96"/>
      <c r="I42" s="97"/>
      <c r="J42" s="97"/>
      <c r="K42" s="138"/>
      <c r="L42" s="141"/>
      <c r="M42" s="145"/>
      <c r="N42" s="144"/>
      <c r="O42" s="97"/>
      <c r="P42" s="97"/>
      <c r="Q42" s="97"/>
      <c r="R42" s="98">
        <f t="shared" ref="R42:R47" si="22">SUM(H42:Q42)</f>
        <v>0</v>
      </c>
    </row>
    <row r="43" spans="2:18" ht="15.75" thickBot="1">
      <c r="B43" s="48">
        <v>0</v>
      </c>
      <c r="C43" s="84" t="str">
        <f t="shared" ref="C43" si="23">+IF(C42="","",C42)</f>
        <v/>
      </c>
      <c r="D43" s="82">
        <v>1</v>
      </c>
      <c r="E43" s="85"/>
      <c r="F43" s="83">
        <v>1</v>
      </c>
      <c r="G43" s="87" t="str">
        <f t="shared" ref="G43" si="24">+IF(G42="","",G42)</f>
        <v/>
      </c>
      <c r="H43" s="88">
        <f t="shared" ref="H43:Q43" si="25">+H42*$D43*$F43</f>
        <v>0</v>
      </c>
      <c r="I43" s="89">
        <f t="shared" si="25"/>
        <v>0</v>
      </c>
      <c r="J43" s="89">
        <f t="shared" si="25"/>
        <v>0</v>
      </c>
      <c r="K43" s="137">
        <f t="shared" si="25"/>
        <v>0</v>
      </c>
      <c r="L43" s="140">
        <f t="shared" si="25"/>
        <v>0</v>
      </c>
      <c r="M43" s="146">
        <f t="shared" si="25"/>
        <v>0</v>
      </c>
      <c r="N43" s="143">
        <f t="shared" si="25"/>
        <v>0</v>
      </c>
      <c r="O43" s="89">
        <f t="shared" si="25"/>
        <v>0</v>
      </c>
      <c r="P43" s="89">
        <f t="shared" si="25"/>
        <v>0</v>
      </c>
      <c r="Q43" s="89">
        <f t="shared" si="25"/>
        <v>0</v>
      </c>
      <c r="R43" s="90">
        <f t="shared" si="22"/>
        <v>0</v>
      </c>
    </row>
    <row r="44" spans="2:18">
      <c r="B44" s="48">
        <v>1</v>
      </c>
      <c r="C44" s="91"/>
      <c r="D44" s="92"/>
      <c r="E44" s="93"/>
      <c r="F44" s="94"/>
      <c r="G44" s="33"/>
      <c r="H44" s="96"/>
      <c r="I44" s="97">
        <v>0</v>
      </c>
      <c r="J44" s="97"/>
      <c r="K44" s="138"/>
      <c r="L44" s="141"/>
      <c r="M44" s="147">
        <v>0</v>
      </c>
      <c r="N44" s="144"/>
      <c r="O44" s="97"/>
      <c r="P44" s="97"/>
      <c r="Q44" s="97"/>
      <c r="R44" s="98">
        <f t="shared" si="22"/>
        <v>0</v>
      </c>
    </row>
    <row r="45" spans="2:18" ht="15.75" thickBot="1">
      <c r="B45" s="48">
        <v>0</v>
      </c>
      <c r="C45" s="84" t="str">
        <f t="shared" ref="C45" si="26">+IF(C44="","",C44)</f>
        <v/>
      </c>
      <c r="D45" s="82">
        <v>1</v>
      </c>
      <c r="E45" s="85"/>
      <c r="F45" s="83">
        <v>1</v>
      </c>
      <c r="G45" s="87" t="str">
        <f t="shared" ref="G45" si="27">+IF(G44="","",G44)</f>
        <v/>
      </c>
      <c r="H45" s="88">
        <f t="shared" ref="H45:Q45" si="28">+H44*$D45*$F45</f>
        <v>0</v>
      </c>
      <c r="I45" s="89">
        <f t="shared" si="28"/>
        <v>0</v>
      </c>
      <c r="J45" s="89">
        <f t="shared" si="28"/>
        <v>0</v>
      </c>
      <c r="K45" s="137">
        <f t="shared" si="28"/>
        <v>0</v>
      </c>
      <c r="L45" s="140">
        <f t="shared" si="28"/>
        <v>0</v>
      </c>
      <c r="M45" s="146">
        <f t="shared" si="28"/>
        <v>0</v>
      </c>
      <c r="N45" s="143">
        <f t="shared" si="28"/>
        <v>0</v>
      </c>
      <c r="O45" s="89">
        <f t="shared" si="28"/>
        <v>0</v>
      </c>
      <c r="P45" s="89">
        <f t="shared" si="28"/>
        <v>0</v>
      </c>
      <c r="Q45" s="89">
        <f t="shared" si="28"/>
        <v>0</v>
      </c>
      <c r="R45" s="90">
        <f t="shared" si="22"/>
        <v>0</v>
      </c>
    </row>
    <row r="46" spans="2:18">
      <c r="B46" s="48">
        <v>1</v>
      </c>
      <c r="C46" s="91"/>
      <c r="D46" s="92"/>
      <c r="E46" s="93"/>
      <c r="F46" s="94"/>
      <c r="G46" s="95"/>
      <c r="H46" s="96"/>
      <c r="I46" s="97">
        <v>0</v>
      </c>
      <c r="J46" s="97"/>
      <c r="K46" s="138"/>
      <c r="L46" s="141"/>
      <c r="M46" s="147">
        <v>0</v>
      </c>
      <c r="N46" s="144"/>
      <c r="O46" s="97"/>
      <c r="P46" s="97"/>
      <c r="Q46" s="97"/>
      <c r="R46" s="98">
        <f t="shared" si="22"/>
        <v>0</v>
      </c>
    </row>
    <row r="47" spans="2:18" ht="15.75" thickBot="1">
      <c r="B47" s="48">
        <v>0</v>
      </c>
      <c r="C47" s="84" t="str">
        <f t="shared" ref="C47" si="29">+IF(C46="","",C46)</f>
        <v/>
      </c>
      <c r="D47" s="82">
        <v>1</v>
      </c>
      <c r="E47" s="85"/>
      <c r="F47" s="83">
        <v>1</v>
      </c>
      <c r="G47" s="87" t="str">
        <f t="shared" ref="G47" si="30">+IF(G46="","",G46)</f>
        <v/>
      </c>
      <c r="H47" s="88">
        <f t="shared" ref="H47:Q47" si="31">+H46*$D47*$F47</f>
        <v>0</v>
      </c>
      <c r="I47" s="89">
        <f t="shared" si="31"/>
        <v>0</v>
      </c>
      <c r="J47" s="89">
        <f t="shared" si="31"/>
        <v>0</v>
      </c>
      <c r="K47" s="137">
        <f t="shared" si="31"/>
        <v>0</v>
      </c>
      <c r="L47" s="140">
        <f t="shared" si="31"/>
        <v>0</v>
      </c>
      <c r="M47" s="146">
        <f t="shared" si="31"/>
        <v>0</v>
      </c>
      <c r="N47" s="143">
        <f t="shared" si="31"/>
        <v>0</v>
      </c>
      <c r="O47" s="89">
        <f t="shared" si="31"/>
        <v>0</v>
      </c>
      <c r="P47" s="89">
        <f t="shared" si="31"/>
        <v>0</v>
      </c>
      <c r="Q47" s="89">
        <f t="shared" si="31"/>
        <v>0</v>
      </c>
      <c r="R47" s="90">
        <f t="shared" si="22"/>
        <v>0</v>
      </c>
    </row>
    <row r="48" spans="2:18">
      <c r="G48" s="62" t="s">
        <v>19</v>
      </c>
      <c r="H48" s="43">
        <f>SUMPRODUCT($B$40:$B$47,H40:H47)</f>
        <v>0</v>
      </c>
      <c r="I48" s="44">
        <f t="shared" ref="I48:R48" si="32">SUMPRODUCT($B$40:$B$47,I40:I47)</f>
        <v>0</v>
      </c>
      <c r="J48" s="45">
        <f t="shared" si="32"/>
        <v>0</v>
      </c>
      <c r="K48" s="130">
        <f t="shared" si="32"/>
        <v>0</v>
      </c>
      <c r="L48" s="134">
        <f t="shared" si="32"/>
        <v>0</v>
      </c>
      <c r="M48" s="46">
        <f t="shared" si="32"/>
        <v>0</v>
      </c>
      <c r="N48" s="45">
        <f t="shared" si="32"/>
        <v>0</v>
      </c>
      <c r="O48" s="44">
        <f t="shared" si="32"/>
        <v>0</v>
      </c>
      <c r="P48" s="44">
        <f t="shared" si="32"/>
        <v>0</v>
      </c>
      <c r="Q48" s="44">
        <f t="shared" si="32"/>
        <v>0</v>
      </c>
      <c r="R48" s="47">
        <f t="shared" si="32"/>
        <v>0</v>
      </c>
    </row>
    <row r="50" spans="3:18">
      <c r="G50" s="157" t="s">
        <v>20</v>
      </c>
      <c r="H50" s="158">
        <f t="shared" ref="H50:R50" si="33">+H25+H37+H48</f>
        <v>0</v>
      </c>
      <c r="I50" s="159">
        <f t="shared" si="33"/>
        <v>1453.08</v>
      </c>
      <c r="J50" s="160">
        <f t="shared" si="33"/>
        <v>0</v>
      </c>
      <c r="K50" s="161">
        <f t="shared" si="33"/>
        <v>0</v>
      </c>
      <c r="L50" s="172">
        <f t="shared" si="33"/>
        <v>52.4</v>
      </c>
      <c r="M50" s="173">
        <f t="shared" si="33"/>
        <v>33.64</v>
      </c>
      <c r="N50" s="160">
        <f t="shared" si="33"/>
        <v>275.625</v>
      </c>
      <c r="O50" s="159">
        <f t="shared" si="33"/>
        <v>252.6</v>
      </c>
      <c r="P50" s="159">
        <f t="shared" si="33"/>
        <v>0</v>
      </c>
      <c r="Q50" s="159">
        <f t="shared" si="33"/>
        <v>0</v>
      </c>
      <c r="R50" s="54">
        <f t="shared" si="33"/>
        <v>2067.3450000000003</v>
      </c>
    </row>
    <row r="52" spans="3:18">
      <c r="C52" s="105" t="s">
        <v>26</v>
      </c>
      <c r="D52" s="106" t="s">
        <v>28</v>
      </c>
      <c r="E52" s="106" t="s">
        <v>29</v>
      </c>
      <c r="F52" s="106" t="s">
        <v>30</v>
      </c>
      <c r="G52" s="106" t="s">
        <v>27</v>
      </c>
      <c r="H52" s="106" t="s">
        <v>32</v>
      </c>
      <c r="I52" s="107" t="s">
        <v>51</v>
      </c>
    </row>
    <row r="53" spans="3:18" hidden="1">
      <c r="C53" s="108"/>
      <c r="D53" s="109"/>
      <c r="E53" s="109"/>
      <c r="F53" s="110"/>
      <c r="G53" s="109"/>
      <c r="H53" s="109"/>
      <c r="I53" s="111"/>
    </row>
    <row r="54" spans="3:18" hidden="1">
      <c r="C54" s="112"/>
      <c r="D54" s="113"/>
      <c r="E54" s="113"/>
      <c r="F54" s="56"/>
      <c r="G54" s="113"/>
      <c r="H54" s="113"/>
      <c r="I54" s="114"/>
    </row>
    <row r="55" spans="3:18" hidden="1">
      <c r="C55" s="112"/>
      <c r="D55" s="113"/>
      <c r="E55" s="113"/>
      <c r="F55" s="56"/>
      <c r="G55" s="113"/>
      <c r="H55" s="113"/>
      <c r="I55" s="114"/>
    </row>
    <row r="56" spans="3:18" hidden="1">
      <c r="C56" s="112"/>
      <c r="D56" s="113"/>
      <c r="E56" s="113"/>
      <c r="F56" s="56"/>
      <c r="G56" s="113"/>
      <c r="H56" s="113"/>
      <c r="I56" s="114"/>
    </row>
    <row r="57" spans="3:18" hidden="1">
      <c r="C57" s="14"/>
      <c r="D57" s="113"/>
      <c r="E57" s="113"/>
      <c r="F57" s="56"/>
      <c r="G57" s="113"/>
      <c r="H57" s="113"/>
      <c r="I57" s="114"/>
    </row>
    <row r="58" spans="3:18" hidden="1">
      <c r="C58" s="112"/>
      <c r="D58" s="113"/>
      <c r="E58" s="113"/>
      <c r="F58" s="56"/>
      <c r="G58" s="113"/>
      <c r="H58" s="113"/>
      <c r="I58" s="114"/>
    </row>
    <row r="59" spans="3:18" hidden="1">
      <c r="C59" s="112"/>
      <c r="D59" s="113"/>
      <c r="E59" s="113"/>
      <c r="F59" s="56"/>
      <c r="G59" s="113"/>
      <c r="H59" s="113"/>
      <c r="I59" s="114"/>
    </row>
    <row r="60" spans="3:18" hidden="1">
      <c r="C60" s="112"/>
      <c r="D60" s="113"/>
      <c r="E60" s="113"/>
      <c r="F60" s="56"/>
      <c r="G60" s="113"/>
      <c r="H60" s="113"/>
      <c r="I60" s="114"/>
    </row>
    <row r="61" spans="3:18" hidden="1">
      <c r="C61" s="112"/>
      <c r="D61" s="113"/>
      <c r="E61" s="113"/>
      <c r="F61" s="56"/>
      <c r="G61" s="113"/>
      <c r="H61" s="113"/>
      <c r="I61" s="114"/>
    </row>
    <row r="62" spans="3:18" hidden="1">
      <c r="C62" s="112"/>
      <c r="D62" s="113"/>
      <c r="E62" s="113"/>
      <c r="F62" s="56"/>
      <c r="G62" s="113"/>
      <c r="H62" s="113"/>
      <c r="I62" s="114"/>
    </row>
    <row r="63" spans="3:18" hidden="1">
      <c r="C63" s="112"/>
      <c r="D63" s="113"/>
      <c r="E63" s="113"/>
      <c r="F63" s="56"/>
      <c r="G63" s="113"/>
      <c r="H63" s="113"/>
      <c r="I63" s="114"/>
    </row>
    <row r="64" spans="3:18" hidden="1">
      <c r="C64" s="112"/>
      <c r="D64" s="113"/>
      <c r="E64" s="113"/>
      <c r="F64" s="56"/>
      <c r="G64" s="113"/>
      <c r="H64" s="113"/>
      <c r="I64" s="114"/>
    </row>
    <row r="65" spans="3:18" hidden="1">
      <c r="C65" s="112"/>
      <c r="D65" s="113"/>
      <c r="E65" s="113"/>
      <c r="F65" s="56"/>
      <c r="G65" s="113"/>
      <c r="H65" s="113"/>
      <c r="I65" s="114"/>
    </row>
    <row r="66" spans="3:18">
      <c r="C66" s="115"/>
      <c r="D66" s="116"/>
      <c r="E66" s="116"/>
      <c r="F66" s="117"/>
      <c r="G66" s="116"/>
      <c r="H66" s="116"/>
      <c r="I66" s="118"/>
      <c r="J66" s="120" t="s">
        <v>52</v>
      </c>
      <c r="K66" s="109"/>
      <c r="L66" s="121" t="s">
        <v>53</v>
      </c>
    </row>
    <row r="67" spans="3:18">
      <c r="C67" s="99"/>
      <c r="D67" s="100"/>
      <c r="E67" s="100"/>
      <c r="F67" s="48"/>
      <c r="G67" s="100"/>
      <c r="H67" s="105" t="s">
        <v>51</v>
      </c>
      <c r="I67" s="122">
        <f>SUM(I53:I66)</f>
        <v>0</v>
      </c>
      <c r="J67" s="117">
        <v>0.44</v>
      </c>
      <c r="K67" s="117"/>
      <c r="L67" s="119">
        <f>+I67*J67</f>
        <v>0</v>
      </c>
      <c r="P67" s="167" t="s">
        <v>91</v>
      </c>
      <c r="Q67" s="167"/>
      <c r="R67" s="168">
        <f>+R50+L67</f>
        <v>2067.3450000000003</v>
      </c>
    </row>
    <row r="68" spans="3:18">
      <c r="C68" s="99"/>
      <c r="D68" s="100"/>
      <c r="E68" s="100"/>
      <c r="F68" s="48"/>
      <c r="G68" s="100"/>
      <c r="H68" s="100"/>
      <c r="I68" s="48"/>
    </row>
    <row r="69" spans="3:18">
      <c r="C69" s="99"/>
      <c r="D69" s="100"/>
      <c r="E69" s="100"/>
      <c r="F69" s="48"/>
      <c r="G69" s="100"/>
      <c r="H69" s="100"/>
      <c r="I69" s="48"/>
    </row>
    <row r="70" spans="3:18">
      <c r="C70" s="99"/>
      <c r="D70" s="100"/>
      <c r="E70" s="100"/>
      <c r="F70" s="48"/>
      <c r="G70" s="100"/>
      <c r="H70" s="100"/>
      <c r="I70" s="48"/>
    </row>
    <row r="71" spans="3:18">
      <c r="C71" s="99"/>
      <c r="D71" s="100"/>
      <c r="E71" s="100"/>
      <c r="F71" s="48"/>
      <c r="G71" s="100"/>
      <c r="H71" s="100"/>
      <c r="I71" s="48"/>
    </row>
    <row r="72" spans="3:18">
      <c r="C72" s="99"/>
      <c r="D72" s="100"/>
      <c r="E72" s="100"/>
      <c r="F72" s="48"/>
      <c r="G72" s="100"/>
      <c r="H72" s="100"/>
      <c r="I72" s="48"/>
    </row>
    <row r="73" spans="3:18">
      <c r="C73" s="99"/>
      <c r="D73" s="100"/>
      <c r="E73" s="100"/>
      <c r="F73" s="48"/>
      <c r="G73" s="100"/>
      <c r="H73" s="100"/>
      <c r="I73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4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zoomScale="80" zoomScaleNormal="80" workbookViewId="0">
      <selection activeCell="A20" sqref="A20:XFD23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0">
        <v>40544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f>3.6+3.6</f>
        <v>7.2</v>
      </c>
      <c r="J9" s="36"/>
      <c r="K9" s="129"/>
      <c r="L9" s="132">
        <f>2*0.2</f>
        <v>0.4</v>
      </c>
      <c r="M9" s="37">
        <v>0</v>
      </c>
      <c r="N9" s="36"/>
      <c r="O9" s="35"/>
      <c r="P9" s="35"/>
      <c r="Q9" s="35"/>
      <c r="R9" s="38">
        <f t="shared" ref="R9" si="0">SUM(H9:Q9)</f>
        <v>7.6000000000000005</v>
      </c>
    </row>
    <row r="10" spans="2:24">
      <c r="B10" s="48">
        <v>1</v>
      </c>
      <c r="C10" s="14">
        <v>40550</v>
      </c>
      <c r="D10" s="15" t="s">
        <v>15</v>
      </c>
      <c r="E10" s="15">
        <v>5</v>
      </c>
      <c r="F10" s="16" t="s">
        <v>15</v>
      </c>
      <c r="G10" s="17" t="s">
        <v>33</v>
      </c>
      <c r="H10" s="27"/>
      <c r="I10" s="18">
        <f>39/1.055</f>
        <v>36.966824644549767</v>
      </c>
      <c r="J10" s="20"/>
      <c r="K10" s="30"/>
      <c r="L10" s="133">
        <f>+I10*L$7</f>
        <v>2.0331753554502372</v>
      </c>
      <c r="M10" s="19">
        <f>+I10*M$7</f>
        <v>7.2454976303317551</v>
      </c>
      <c r="N10" s="20"/>
      <c r="O10" s="18"/>
      <c r="P10" s="18"/>
      <c r="Q10" s="18"/>
      <c r="R10" s="21">
        <f t="shared" ref="R10:R20" si="1">SUM(H10:Q10)</f>
        <v>46.245497630331762</v>
      </c>
      <c r="X10" s="3">
        <v>39</v>
      </c>
    </row>
    <row r="11" spans="2:24">
      <c r="B11" s="48">
        <v>1</v>
      </c>
      <c r="C11" s="14">
        <v>40555</v>
      </c>
      <c r="D11" s="15" t="s">
        <v>15</v>
      </c>
      <c r="E11" s="102" t="s">
        <v>40</v>
      </c>
      <c r="F11" s="16" t="s">
        <v>15</v>
      </c>
      <c r="G11" s="17" t="s">
        <v>39</v>
      </c>
      <c r="H11" s="27"/>
      <c r="I11" s="18">
        <v>3.65</v>
      </c>
      <c r="J11" s="20"/>
      <c r="K11" s="30"/>
      <c r="L11" s="133">
        <f>+I11*L$7</f>
        <v>0.20074999999999998</v>
      </c>
      <c r="M11" s="19">
        <f>+I11*M$7</f>
        <v>0.71540000000000004</v>
      </c>
      <c r="N11" s="20">
        <f>44+44</f>
        <v>88</v>
      </c>
      <c r="O11" s="18"/>
      <c r="P11" s="18"/>
      <c r="Q11" s="18"/>
      <c r="R11" s="21">
        <f t="shared" ref="R11:R14" si="2">SUM(H11:Q11)</f>
        <v>92.566149999999993</v>
      </c>
      <c r="X11" s="3">
        <v>1.55</v>
      </c>
    </row>
    <row r="12" spans="2:24">
      <c r="B12" s="48">
        <v>1</v>
      </c>
      <c r="C12" s="14">
        <v>40556</v>
      </c>
      <c r="D12" s="15" t="s">
        <v>15</v>
      </c>
      <c r="E12" s="15">
        <v>14</v>
      </c>
      <c r="F12" s="16" t="s">
        <v>15</v>
      </c>
      <c r="G12" s="17" t="s">
        <v>4</v>
      </c>
      <c r="H12" s="27"/>
      <c r="I12" s="18">
        <f>70-L12-M12</f>
        <v>65.02000000000001</v>
      </c>
      <c r="J12" s="20"/>
      <c r="K12" s="30"/>
      <c r="L12" s="133">
        <v>1.96</v>
      </c>
      <c r="M12" s="19">
        <v>3.02</v>
      </c>
      <c r="N12" s="20"/>
      <c r="O12" s="18"/>
      <c r="P12" s="18"/>
      <c r="Q12" s="18"/>
      <c r="R12" s="21">
        <f t="shared" si="2"/>
        <v>70</v>
      </c>
      <c r="X12" s="3">
        <f>+X10/X11</f>
        <v>25.161290322580644</v>
      </c>
    </row>
    <row r="13" spans="2:24">
      <c r="B13" s="48">
        <v>1</v>
      </c>
      <c r="C13" s="14">
        <v>40557</v>
      </c>
      <c r="D13" s="15" t="s">
        <v>15</v>
      </c>
      <c r="E13" s="15">
        <v>15</v>
      </c>
      <c r="F13" s="16" t="s">
        <v>15</v>
      </c>
      <c r="G13" s="17" t="s">
        <v>41</v>
      </c>
      <c r="H13" s="27"/>
      <c r="I13" s="18">
        <v>4.74</v>
      </c>
      <c r="J13" s="20"/>
      <c r="K13" s="30"/>
      <c r="L13" s="133">
        <f>+I13*L$7</f>
        <v>0.26069999999999999</v>
      </c>
      <c r="M13" s="19">
        <v>0</v>
      </c>
      <c r="N13" s="20"/>
      <c r="O13" s="18"/>
      <c r="P13" s="18"/>
      <c r="Q13" s="18"/>
      <c r="R13" s="21">
        <f t="shared" si="2"/>
        <v>5.0007000000000001</v>
      </c>
      <c r="X13" s="3">
        <f>39/1.55</f>
        <v>25.161290322580644</v>
      </c>
    </row>
    <row r="14" spans="2:24">
      <c r="B14" s="48">
        <v>1</v>
      </c>
      <c r="C14" s="14">
        <v>40569</v>
      </c>
      <c r="D14" s="15" t="s">
        <v>15</v>
      </c>
      <c r="E14" s="15">
        <v>27</v>
      </c>
      <c r="F14" s="16" t="s">
        <v>15</v>
      </c>
      <c r="G14" s="17" t="s">
        <v>48</v>
      </c>
      <c r="H14" s="27"/>
      <c r="I14" s="18">
        <v>91.66</v>
      </c>
      <c r="J14" s="20"/>
      <c r="K14" s="30"/>
      <c r="L14" s="133">
        <v>3.75</v>
      </c>
      <c r="M14" s="19">
        <v>4.59</v>
      </c>
      <c r="N14" s="20"/>
      <c r="O14" s="18"/>
      <c r="P14" s="18"/>
      <c r="Q14" s="18"/>
      <c r="R14" s="21">
        <f t="shared" si="2"/>
        <v>100</v>
      </c>
    </row>
    <row r="15" spans="2:24">
      <c r="B15" s="48">
        <v>1</v>
      </c>
      <c r="C15" s="14">
        <v>40570</v>
      </c>
      <c r="D15" s="15" t="s">
        <v>15</v>
      </c>
      <c r="E15" s="15">
        <v>16</v>
      </c>
      <c r="F15" s="16" t="s">
        <v>15</v>
      </c>
      <c r="G15" s="17" t="s">
        <v>56</v>
      </c>
      <c r="H15" s="27"/>
      <c r="I15" s="18"/>
      <c r="J15" s="20">
        <v>7.01</v>
      </c>
      <c r="K15" s="30"/>
      <c r="L15" s="133">
        <f>+J15*L$7</f>
        <v>0.38555</v>
      </c>
      <c r="M15" s="19">
        <f>+I15*M$7</f>
        <v>0</v>
      </c>
      <c r="N15" s="20"/>
      <c r="O15" s="18"/>
      <c r="P15" s="18"/>
      <c r="Q15" s="18"/>
      <c r="R15" s="21">
        <f t="shared" ref="R15:R16" si="3">SUM(H15:Q15)</f>
        <v>7.3955500000000001</v>
      </c>
    </row>
    <row r="16" spans="2:24">
      <c r="B16" s="48">
        <v>1</v>
      </c>
      <c r="C16" s="14">
        <v>40560</v>
      </c>
      <c r="D16" s="15" t="s">
        <v>15</v>
      </c>
      <c r="E16" s="15">
        <v>17</v>
      </c>
      <c r="F16" s="16" t="s">
        <v>15</v>
      </c>
      <c r="G16" s="17" t="s">
        <v>57</v>
      </c>
      <c r="H16" s="27"/>
      <c r="I16" s="18"/>
      <c r="J16" s="20">
        <f>202-L16</f>
        <v>168.9</v>
      </c>
      <c r="K16" s="30"/>
      <c r="L16" s="133">
        <v>33.1</v>
      </c>
      <c r="M16" s="19">
        <f>+I16*M$7</f>
        <v>0</v>
      </c>
      <c r="N16" s="20"/>
      <c r="O16" s="18"/>
      <c r="P16" s="18"/>
      <c r="Q16" s="18"/>
      <c r="R16" s="21">
        <f t="shared" si="3"/>
        <v>202</v>
      </c>
    </row>
    <row r="17" spans="2:18">
      <c r="B17" s="48">
        <v>1</v>
      </c>
      <c r="C17" s="14">
        <v>40557</v>
      </c>
      <c r="D17" s="15" t="s">
        <v>15</v>
      </c>
      <c r="E17" s="15">
        <v>18</v>
      </c>
      <c r="F17" s="16" t="s">
        <v>15</v>
      </c>
      <c r="G17" s="17" t="s">
        <v>58</v>
      </c>
      <c r="H17" s="27"/>
      <c r="I17" s="18"/>
      <c r="J17" s="20">
        <v>11.41</v>
      </c>
      <c r="K17" s="30"/>
      <c r="L17" s="133">
        <v>2.2400000000000002</v>
      </c>
      <c r="M17" s="19">
        <f>+I17*M$7</f>
        <v>0</v>
      </c>
      <c r="N17" s="20"/>
      <c r="O17" s="18"/>
      <c r="P17" s="18"/>
      <c r="Q17" s="18"/>
      <c r="R17" s="21">
        <f t="shared" si="1"/>
        <v>13.65</v>
      </c>
    </row>
    <row r="18" spans="2:18">
      <c r="B18" s="48">
        <v>1</v>
      </c>
      <c r="C18" s="2">
        <v>40550</v>
      </c>
      <c r="D18" s="15" t="s">
        <v>15</v>
      </c>
      <c r="E18" s="15">
        <v>19</v>
      </c>
      <c r="F18" s="16" t="s">
        <v>15</v>
      </c>
      <c r="G18" s="17" t="s">
        <v>59</v>
      </c>
      <c r="H18" s="27"/>
      <c r="I18" s="18"/>
      <c r="J18" s="20"/>
      <c r="K18" s="30">
        <v>79.430000000000007</v>
      </c>
      <c r="L18" s="133">
        <f>+I18*L$7</f>
        <v>0</v>
      </c>
      <c r="M18" s="19">
        <v>15.97</v>
      </c>
      <c r="N18" s="20"/>
      <c r="O18" s="18"/>
      <c r="P18" s="18"/>
      <c r="Q18" s="18"/>
      <c r="R18" s="21">
        <f t="shared" si="1"/>
        <v>95.4</v>
      </c>
    </row>
    <row r="19" spans="2:18">
      <c r="B19" s="48">
        <v>1</v>
      </c>
      <c r="C19" s="2">
        <v>40553</v>
      </c>
      <c r="D19" s="15" t="s">
        <v>15</v>
      </c>
      <c r="E19" s="15">
        <v>20</v>
      </c>
      <c r="F19" s="16" t="s">
        <v>15</v>
      </c>
      <c r="G19" s="17" t="s">
        <v>60</v>
      </c>
      <c r="H19" s="27"/>
      <c r="I19" s="18"/>
      <c r="J19" s="20"/>
      <c r="K19" s="30"/>
      <c r="L19" s="133">
        <f>+I19*L$7</f>
        <v>0</v>
      </c>
      <c r="M19" s="19">
        <v>0</v>
      </c>
      <c r="N19" s="20"/>
      <c r="O19" s="18"/>
      <c r="P19" s="18"/>
      <c r="Q19" s="18">
        <v>15.3</v>
      </c>
      <c r="R19" s="21">
        <f t="shared" ref="R19" si="4">SUM(H19:Q19)</f>
        <v>15.3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 t="shared" ref="H21:R21" si="5">SUMPRODUCT(H9:H20,$B$9:$B$20)</f>
        <v>0</v>
      </c>
      <c r="I21" s="51">
        <f t="shared" si="5"/>
        <v>209.23682464454976</v>
      </c>
      <c r="J21" s="52">
        <f t="shared" si="5"/>
        <v>187.32</v>
      </c>
      <c r="K21" s="131">
        <f t="shared" si="5"/>
        <v>79.430000000000007</v>
      </c>
      <c r="L21" s="135">
        <f t="shared" si="5"/>
        <v>44.330175355450244</v>
      </c>
      <c r="M21" s="53">
        <f t="shared" si="5"/>
        <v>31.540897630331756</v>
      </c>
      <c r="N21" s="52">
        <f t="shared" si="5"/>
        <v>88</v>
      </c>
      <c r="O21" s="51">
        <f t="shared" si="5"/>
        <v>0</v>
      </c>
      <c r="P21" s="52">
        <f t="shared" si="5"/>
        <v>0</v>
      </c>
      <c r="Q21" s="51">
        <f t="shared" si="5"/>
        <v>15.3</v>
      </c>
      <c r="R21" s="54">
        <f t="shared" si="5"/>
        <v>655.15789763033172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" si="6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7">+I23*$D24</f>
        <v>0</v>
      </c>
      <c r="J24" s="89">
        <f t="shared" si="7"/>
        <v>0</v>
      </c>
      <c r="K24" s="137">
        <f t="shared" si="7"/>
        <v>0</v>
      </c>
      <c r="L24" s="140">
        <f t="shared" si="7"/>
        <v>0</v>
      </c>
      <c r="M24" s="146">
        <f t="shared" si="7"/>
        <v>0</v>
      </c>
      <c r="N24" s="143">
        <f t="shared" si="7"/>
        <v>0</v>
      </c>
      <c r="O24" s="89">
        <f t="shared" si="7"/>
        <v>0</v>
      </c>
      <c r="P24" s="89">
        <f t="shared" si="7"/>
        <v>0</v>
      </c>
      <c r="Q24" s="89">
        <f t="shared" si="7"/>
        <v>0</v>
      </c>
      <c r="R24" s="90">
        <f t="shared" ref="R24:R25" si="8">SUM(H24:Q24)</f>
        <v>0</v>
      </c>
    </row>
    <row r="25" spans="2:18" hidden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8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9">+G25</f>
        <v>0</v>
      </c>
      <c r="H26" s="88">
        <f t="shared" ref="H26" si="10">+H25*$D26</f>
        <v>0</v>
      </c>
      <c r="I26" s="89">
        <f t="shared" ref="I26" si="11">+I25*$D26</f>
        <v>0</v>
      </c>
      <c r="J26" s="89">
        <f t="shared" ref="J26:K26" si="12">+J25*$D26</f>
        <v>0</v>
      </c>
      <c r="K26" s="137">
        <f t="shared" si="12"/>
        <v>0</v>
      </c>
      <c r="L26" s="140">
        <f t="shared" ref="L26" si="13">+L25*$D26</f>
        <v>0</v>
      </c>
      <c r="M26" s="146">
        <f t="shared" ref="M26" si="14">+M25*$D26</f>
        <v>0</v>
      </c>
      <c r="N26" s="143">
        <f t="shared" ref="N26" si="15">+N25*$D26</f>
        <v>0</v>
      </c>
      <c r="O26" s="89">
        <f t="shared" ref="O26:P26" si="16">+O25*$D26</f>
        <v>0</v>
      </c>
      <c r="P26" s="89">
        <f t="shared" si="16"/>
        <v>0</v>
      </c>
      <c r="Q26" s="89">
        <f t="shared" ref="Q26" si="17">+Q25*$D26</f>
        <v>0</v>
      </c>
      <c r="R26" s="90">
        <f t="shared" ref="R26:R27" si="18">SUM(H26:Q26)</f>
        <v>0</v>
      </c>
    </row>
    <row r="27" spans="2:18" hidden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18"/>
        <v>0</v>
      </c>
    </row>
    <row r="28" spans="2:18" ht="15.75" hidden="1" thickBot="1">
      <c r="B28" s="48">
        <v>1</v>
      </c>
      <c r="C28" s="84" t="str">
        <f t="shared" ref="C28" si="19">+IF(C27="","",C27)</f>
        <v/>
      </c>
      <c r="D28" s="82">
        <v>0.25</v>
      </c>
      <c r="E28" s="85"/>
      <c r="F28" s="86"/>
      <c r="G28" s="87">
        <f t="shared" ref="G28" si="20">+G27</f>
        <v>0</v>
      </c>
      <c r="H28" s="88">
        <f t="shared" ref="H28" si="21">+H27*$D28</f>
        <v>0</v>
      </c>
      <c r="I28" s="89">
        <f t="shared" ref="I28" si="22">+I27*$D28</f>
        <v>0</v>
      </c>
      <c r="J28" s="89">
        <f t="shared" ref="J28:K28" si="23">+J27*$D28</f>
        <v>0</v>
      </c>
      <c r="K28" s="137">
        <f t="shared" si="23"/>
        <v>0</v>
      </c>
      <c r="L28" s="140">
        <f t="shared" ref="L28" si="24">+L27*$D28</f>
        <v>0</v>
      </c>
      <c r="M28" s="146">
        <f t="shared" ref="M28" si="25">+M27*$D28</f>
        <v>0</v>
      </c>
      <c r="N28" s="143">
        <f t="shared" ref="N28" si="26">+N27*$D28</f>
        <v>0</v>
      </c>
      <c r="O28" s="89">
        <f t="shared" ref="O28:P28" si="27">+O27*$D28</f>
        <v>0</v>
      </c>
      <c r="P28" s="89">
        <f t="shared" si="27"/>
        <v>0</v>
      </c>
      <c r="Q28" s="89">
        <f t="shared" ref="Q28" si="28">+Q27*$D28</f>
        <v>0</v>
      </c>
      <c r="R28" s="90">
        <f t="shared" ref="R28:R32" si="29">SUM(H28:Q28)</f>
        <v>0</v>
      </c>
    </row>
    <row r="29" spans="2:18" hidden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29"/>
        <v>0</v>
      </c>
    </row>
    <row r="30" spans="2:18" ht="15.75" hidden="1" thickBot="1">
      <c r="B30" s="48">
        <v>1</v>
      </c>
      <c r="C30" s="84" t="str">
        <f t="shared" ref="C30" si="30">+IF(C29="","",C29)</f>
        <v/>
      </c>
      <c r="D30" s="82">
        <v>0.25</v>
      </c>
      <c r="E30" s="85"/>
      <c r="F30" s="86"/>
      <c r="G30" s="87">
        <f t="shared" ref="G30" si="31">+G29</f>
        <v>0</v>
      </c>
      <c r="H30" s="88">
        <f t="shared" ref="H30" si="32">+H29*$D30</f>
        <v>0</v>
      </c>
      <c r="I30" s="89">
        <f t="shared" ref="I30" si="33">+I29*$D30</f>
        <v>0</v>
      </c>
      <c r="J30" s="89">
        <f t="shared" ref="J30:K30" si="34">+J29*$D30</f>
        <v>0</v>
      </c>
      <c r="K30" s="137">
        <f t="shared" si="34"/>
        <v>0</v>
      </c>
      <c r="L30" s="140">
        <f t="shared" ref="L30" si="35">+L29*$D30</f>
        <v>0</v>
      </c>
      <c r="M30" s="146">
        <f t="shared" ref="M30" si="36">+M29*$D30</f>
        <v>0</v>
      </c>
      <c r="N30" s="143">
        <f t="shared" ref="N30" si="37">+N29*$D30</f>
        <v>0</v>
      </c>
      <c r="O30" s="89">
        <f t="shared" ref="O30:P30" si="38">+O29*$D30</f>
        <v>0</v>
      </c>
      <c r="P30" s="89">
        <f t="shared" si="38"/>
        <v>0</v>
      </c>
      <c r="Q30" s="89">
        <f t="shared" ref="Q30" si="39">+Q29*$D30</f>
        <v>0</v>
      </c>
      <c r="R30" s="90">
        <f t="shared" si="29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29"/>
        <v>0</v>
      </c>
    </row>
    <row r="32" spans="2:18">
      <c r="B32" s="48">
        <v>1</v>
      </c>
      <c r="C32" s="39" t="str">
        <f t="shared" ref="C32" si="40">+IF(C31="","",C31)</f>
        <v/>
      </c>
      <c r="D32" s="65">
        <v>0.25</v>
      </c>
      <c r="E32" s="40"/>
      <c r="F32" s="41"/>
      <c r="G32" s="17">
        <f t="shared" ref="G32" si="41">+G31</f>
        <v>0</v>
      </c>
      <c r="H32" s="148">
        <f t="shared" ref="H32" si="42">+H31*$D32</f>
        <v>0</v>
      </c>
      <c r="I32" s="149">
        <f t="shared" ref="I32" si="43">+I31*$D32</f>
        <v>0</v>
      </c>
      <c r="J32" s="149">
        <f t="shared" ref="J32:K32" si="44">+J31*$D32</f>
        <v>0</v>
      </c>
      <c r="K32" s="150">
        <f t="shared" si="44"/>
        <v>0</v>
      </c>
      <c r="L32" s="151">
        <f t="shared" ref="L32" si="45">+L31*$D32</f>
        <v>0</v>
      </c>
      <c r="M32" s="152">
        <f t="shared" ref="M32" si="46">+M31*$D32</f>
        <v>0</v>
      </c>
      <c r="N32" s="153">
        <f t="shared" ref="N32" si="47">+N31*$D32</f>
        <v>0</v>
      </c>
      <c r="O32" s="149">
        <f t="shared" ref="O32:P32" si="48">+O31*$D32</f>
        <v>0</v>
      </c>
      <c r="P32" s="149">
        <f t="shared" si="48"/>
        <v>0</v>
      </c>
      <c r="Q32" s="149">
        <f t="shared" ref="Q32" si="49">+Q31*$D32</f>
        <v>0</v>
      </c>
      <c r="R32" s="154">
        <f t="shared" si="29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50">SUMPRODUCT(I23:I32,$B$23:$B$32)</f>
        <v>0</v>
      </c>
      <c r="J33" s="52">
        <f t="shared" si="50"/>
        <v>0</v>
      </c>
      <c r="K33" s="131">
        <f t="shared" si="50"/>
        <v>0</v>
      </c>
      <c r="L33" s="135">
        <f t="shared" si="50"/>
        <v>0</v>
      </c>
      <c r="M33" s="155">
        <f t="shared" si="50"/>
        <v>0</v>
      </c>
      <c r="N33" s="52">
        <f t="shared" si="50"/>
        <v>0</v>
      </c>
      <c r="O33" s="51">
        <f t="shared" si="50"/>
        <v>0</v>
      </c>
      <c r="P33" s="51">
        <f t="shared" si="50"/>
        <v>0</v>
      </c>
      <c r="Q33" s="51">
        <f t="shared" si="50"/>
        <v>0</v>
      </c>
      <c r="R33" s="54">
        <f t="shared" si="50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9.6300000000000008</v>
      </c>
      <c r="J36" s="81"/>
      <c r="K36" s="136"/>
      <c r="L36" s="139">
        <v>0</v>
      </c>
      <c r="M36" s="145">
        <v>1.92</v>
      </c>
      <c r="N36" s="142"/>
      <c r="O36" s="81"/>
      <c r="P36" s="81"/>
      <c r="Q36" s="81"/>
      <c r="R36" s="38">
        <f t="shared" ref="R36:R37" si="51">SUM(H36:Q36)</f>
        <v>11.55</v>
      </c>
    </row>
    <row r="37" spans="2:18" ht="15.75" thickBot="1">
      <c r="B37" s="48">
        <v>1</v>
      </c>
      <c r="C37" s="84">
        <f t="shared" ref="C37" si="52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53">+I36*$D37*$F37</f>
        <v>11.556000000000001</v>
      </c>
      <c r="J37" s="89">
        <f t="shared" si="53"/>
        <v>0</v>
      </c>
      <c r="K37" s="137">
        <f t="shared" si="53"/>
        <v>0</v>
      </c>
      <c r="L37" s="140">
        <f t="shared" si="53"/>
        <v>0</v>
      </c>
      <c r="M37" s="146">
        <f t="shared" si="53"/>
        <v>2.3039999999999998</v>
      </c>
      <c r="N37" s="143">
        <f t="shared" si="53"/>
        <v>0</v>
      </c>
      <c r="O37" s="89">
        <f t="shared" si="53"/>
        <v>0</v>
      </c>
      <c r="P37" s="89">
        <f t="shared" si="53"/>
        <v>0</v>
      </c>
      <c r="Q37" s="89">
        <f t="shared" si="53"/>
        <v>0</v>
      </c>
      <c r="R37" s="90">
        <f t="shared" si="51"/>
        <v>13.860000000000001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21.89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54">SUM(H38:Q38)</f>
        <v>21.89</v>
      </c>
    </row>
    <row r="39" spans="2:18" ht="15.75" thickBot="1">
      <c r="B39" s="48">
        <v>1</v>
      </c>
      <c r="C39" s="84">
        <f t="shared" ref="C39" si="55">+IF(C38="","",C38)</f>
        <v>40555</v>
      </c>
      <c r="D39" s="82">
        <v>1</v>
      </c>
      <c r="E39" s="85"/>
      <c r="F39" s="83">
        <v>1.2</v>
      </c>
      <c r="G39" s="87" t="str">
        <f t="shared" ref="G39" si="56">+IF(G38="","",G38)</f>
        <v>KKR</v>
      </c>
      <c r="H39" s="88">
        <f t="shared" ref="H39:Q39" si="57">+H38*$D39*$F39</f>
        <v>0</v>
      </c>
      <c r="I39" s="89">
        <f t="shared" si="57"/>
        <v>26.268000000000001</v>
      </c>
      <c r="J39" s="89">
        <f t="shared" si="57"/>
        <v>0</v>
      </c>
      <c r="K39" s="137">
        <f t="shared" si="57"/>
        <v>0</v>
      </c>
      <c r="L39" s="140">
        <f t="shared" si="57"/>
        <v>0</v>
      </c>
      <c r="M39" s="146">
        <f t="shared" si="57"/>
        <v>0</v>
      </c>
      <c r="N39" s="143">
        <f t="shared" si="57"/>
        <v>0</v>
      </c>
      <c r="O39" s="89">
        <f t="shared" si="57"/>
        <v>0</v>
      </c>
      <c r="P39" s="89">
        <f t="shared" si="57"/>
        <v>0</v>
      </c>
      <c r="Q39" s="89">
        <f t="shared" si="57"/>
        <v>0</v>
      </c>
      <c r="R39" s="90">
        <f t="shared" si="54"/>
        <v>26.268000000000001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54"/>
        <v>0</v>
      </c>
    </row>
    <row r="41" spans="2:18" ht="15.75" thickBot="1">
      <c r="B41" s="48">
        <v>1</v>
      </c>
      <c r="C41" s="84" t="str">
        <f t="shared" ref="C41" si="58">+IF(C40="","",C40)</f>
        <v/>
      </c>
      <c r="D41" s="82">
        <v>1</v>
      </c>
      <c r="E41" s="85"/>
      <c r="F41" s="83">
        <v>1</v>
      </c>
      <c r="G41" s="87" t="str">
        <f t="shared" ref="G41" si="59">+IF(G40="","",G40)</f>
        <v/>
      </c>
      <c r="H41" s="88">
        <f t="shared" ref="H41" si="60">+H40*$D41*$F41</f>
        <v>0</v>
      </c>
      <c r="I41" s="89">
        <f t="shared" ref="I41" si="61">+I40*$D41*$F41</f>
        <v>0</v>
      </c>
      <c r="J41" s="89">
        <f t="shared" ref="J41:K41" si="62">+J40*$D41*$F41</f>
        <v>0</v>
      </c>
      <c r="K41" s="137">
        <f t="shared" si="62"/>
        <v>0</v>
      </c>
      <c r="L41" s="140">
        <f t="shared" ref="L41" si="63">+L40*$D41*$F41</f>
        <v>0</v>
      </c>
      <c r="M41" s="146">
        <f t="shared" ref="M41" si="64">+M40*$D41*$F41</f>
        <v>0</v>
      </c>
      <c r="N41" s="143">
        <f t="shared" ref="N41" si="65">+N40*$D41*$F41</f>
        <v>0</v>
      </c>
      <c r="O41" s="89">
        <f t="shared" ref="O41:P41" si="66">+O40*$D41*$F41</f>
        <v>0</v>
      </c>
      <c r="P41" s="89">
        <f t="shared" si="66"/>
        <v>0</v>
      </c>
      <c r="Q41" s="89">
        <f t="shared" ref="Q41" si="67">+Q40*$D41*$F41</f>
        <v>0</v>
      </c>
      <c r="R41" s="90">
        <f t="shared" si="54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54"/>
        <v>0</v>
      </c>
    </row>
    <row r="43" spans="2:18" ht="15.75" thickBot="1">
      <c r="B43" s="48">
        <v>1</v>
      </c>
      <c r="C43" s="84" t="str">
        <f t="shared" ref="C43" si="68">+IF(C42="","",C42)</f>
        <v/>
      </c>
      <c r="D43" s="82">
        <v>1</v>
      </c>
      <c r="E43" s="85"/>
      <c r="F43" s="83">
        <v>1</v>
      </c>
      <c r="G43" s="156" t="str">
        <f t="shared" ref="G43" si="69">+IF(G42="","",G42)</f>
        <v/>
      </c>
      <c r="H43" s="148">
        <f t="shared" ref="H43" si="70">+H42*$D43*$F43</f>
        <v>0</v>
      </c>
      <c r="I43" s="149">
        <f t="shared" ref="I43" si="71">+I42*$D43*$F43</f>
        <v>0</v>
      </c>
      <c r="J43" s="149">
        <f t="shared" ref="J43:K43" si="72">+J42*$D43*$F43</f>
        <v>0</v>
      </c>
      <c r="K43" s="150">
        <f t="shared" si="72"/>
        <v>0</v>
      </c>
      <c r="L43" s="151">
        <f t="shared" ref="L43" si="73">+L42*$D43*$F43</f>
        <v>0</v>
      </c>
      <c r="M43" s="152">
        <f t="shared" ref="M43" si="74">+M42*$D43*$F43</f>
        <v>0</v>
      </c>
      <c r="N43" s="153">
        <f t="shared" ref="N43" si="75">+N42*$D43*$F43</f>
        <v>0</v>
      </c>
      <c r="O43" s="149">
        <f t="shared" ref="O43:P43" si="76">+O42*$D43*$F43</f>
        <v>0</v>
      </c>
      <c r="P43" s="149">
        <f t="shared" si="76"/>
        <v>0</v>
      </c>
      <c r="Q43" s="149">
        <f t="shared" ref="Q43" si="77">+Q42*$D43*$F43</f>
        <v>0</v>
      </c>
      <c r="R43" s="154">
        <f t="shared" si="54"/>
        <v>0</v>
      </c>
    </row>
    <row r="44" spans="2:18">
      <c r="G44" s="49" t="s">
        <v>19</v>
      </c>
      <c r="H44" s="50">
        <f t="shared" ref="H44:R44" si="78">SUMPRODUCT($B$36:$B$43,H36:H43)</f>
        <v>0</v>
      </c>
      <c r="I44" s="51">
        <f t="shared" si="78"/>
        <v>37.823999999999998</v>
      </c>
      <c r="J44" s="52">
        <f t="shared" si="78"/>
        <v>0</v>
      </c>
      <c r="K44" s="131">
        <f t="shared" si="78"/>
        <v>0</v>
      </c>
      <c r="L44" s="135">
        <f t="shared" si="78"/>
        <v>0</v>
      </c>
      <c r="M44" s="155">
        <f t="shared" si="78"/>
        <v>2.3039999999999998</v>
      </c>
      <c r="N44" s="52">
        <f t="shared" si="78"/>
        <v>0</v>
      </c>
      <c r="O44" s="51">
        <f t="shared" si="78"/>
        <v>0</v>
      </c>
      <c r="P44" s="51">
        <f t="shared" si="78"/>
        <v>0</v>
      </c>
      <c r="Q44" s="51">
        <f t="shared" si="78"/>
        <v>0</v>
      </c>
      <c r="R44" s="54">
        <f t="shared" si="78"/>
        <v>40.128</v>
      </c>
    </row>
    <row r="46" spans="2:18">
      <c r="G46" s="157" t="s">
        <v>20</v>
      </c>
      <c r="H46" s="158">
        <f t="shared" ref="H46:R46" si="79">+H21+H33+H44</f>
        <v>0</v>
      </c>
      <c r="I46" s="159">
        <f t="shared" si="79"/>
        <v>247.06082464454977</v>
      </c>
      <c r="J46" s="160">
        <f t="shared" si="79"/>
        <v>187.32</v>
      </c>
      <c r="K46" s="161">
        <f t="shared" si="79"/>
        <v>79.430000000000007</v>
      </c>
      <c r="L46" s="162">
        <f t="shared" si="79"/>
        <v>44.330175355450244</v>
      </c>
      <c r="M46" s="163">
        <f t="shared" si="79"/>
        <v>33.844897630331758</v>
      </c>
      <c r="N46" s="160">
        <f t="shared" si="79"/>
        <v>88</v>
      </c>
      <c r="O46" s="159">
        <f t="shared" si="79"/>
        <v>0</v>
      </c>
      <c r="P46" s="159">
        <f t="shared" si="79"/>
        <v>0</v>
      </c>
      <c r="Q46" s="159">
        <f t="shared" si="79"/>
        <v>15.3</v>
      </c>
      <c r="R46" s="54">
        <f t="shared" si="79"/>
        <v>695.28589763033176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>
      <c r="C50" s="112">
        <v>40547</v>
      </c>
      <c r="D50" s="113" t="s">
        <v>36</v>
      </c>
      <c r="E50" s="113" t="s">
        <v>31</v>
      </c>
      <c r="F50" s="56">
        <v>21</v>
      </c>
      <c r="G50" s="113" t="s">
        <v>35</v>
      </c>
      <c r="H50" s="113" t="s">
        <v>34</v>
      </c>
      <c r="I50" s="114">
        <v>42</v>
      </c>
    </row>
    <row r="51" spans="3:18">
      <c r="C51" s="112">
        <v>40550</v>
      </c>
      <c r="D51" s="113" t="s">
        <v>36</v>
      </c>
      <c r="E51" s="113" t="s">
        <v>31</v>
      </c>
      <c r="F51" s="56">
        <v>21</v>
      </c>
      <c r="G51" s="113" t="s">
        <v>33</v>
      </c>
      <c r="H51" s="113" t="s">
        <v>34</v>
      </c>
      <c r="I51" s="114">
        <v>42</v>
      </c>
    </row>
    <row r="52" spans="3:18">
      <c r="C52" s="112">
        <v>40552</v>
      </c>
      <c r="D52" s="113" t="s">
        <v>36</v>
      </c>
      <c r="E52" s="113" t="s">
        <v>31</v>
      </c>
      <c r="F52" s="56">
        <v>21</v>
      </c>
      <c r="G52" s="113" t="s">
        <v>38</v>
      </c>
      <c r="H52" s="113" t="s">
        <v>34</v>
      </c>
      <c r="I52" s="114">
        <v>42</v>
      </c>
    </row>
    <row r="53" spans="3:18">
      <c r="C53" s="112">
        <v>40556</v>
      </c>
      <c r="D53" s="113" t="s">
        <v>36</v>
      </c>
      <c r="E53" s="113" t="s">
        <v>31</v>
      </c>
      <c r="F53" s="56">
        <v>21</v>
      </c>
      <c r="G53" s="113" t="s">
        <v>4</v>
      </c>
      <c r="H53" s="113" t="s">
        <v>34</v>
      </c>
      <c r="I53" s="114">
        <v>42</v>
      </c>
    </row>
    <row r="54" spans="3:18">
      <c r="C54" s="112">
        <v>40557</v>
      </c>
      <c r="D54" s="113" t="s">
        <v>36</v>
      </c>
      <c r="E54" s="113" t="s">
        <v>31</v>
      </c>
      <c r="F54" s="56">
        <v>21</v>
      </c>
      <c r="G54" s="113" t="s">
        <v>41</v>
      </c>
      <c r="H54" s="113" t="s">
        <v>34</v>
      </c>
      <c r="I54" s="114">
        <v>42</v>
      </c>
    </row>
    <row r="55" spans="3:18">
      <c r="C55" s="112">
        <v>40560</v>
      </c>
      <c r="D55" s="113" t="s">
        <v>36</v>
      </c>
      <c r="E55" s="113" t="s">
        <v>31</v>
      </c>
      <c r="F55" s="56">
        <v>21</v>
      </c>
      <c r="G55" s="113" t="s">
        <v>42</v>
      </c>
      <c r="H55" s="113" t="s">
        <v>34</v>
      </c>
      <c r="I55" s="114">
        <v>42</v>
      </c>
    </row>
    <row r="56" spans="3:18">
      <c r="C56" s="112">
        <v>40561</v>
      </c>
      <c r="D56" s="113" t="s">
        <v>36</v>
      </c>
      <c r="E56" s="113" t="s">
        <v>31</v>
      </c>
      <c r="F56" s="56">
        <v>21</v>
      </c>
      <c r="G56" s="113" t="s">
        <v>43</v>
      </c>
      <c r="H56" s="113" t="s">
        <v>34</v>
      </c>
      <c r="I56" s="114">
        <v>42</v>
      </c>
    </row>
    <row r="57" spans="3:18">
      <c r="C57" s="112">
        <v>40562</v>
      </c>
      <c r="D57" s="113" t="s">
        <v>36</v>
      </c>
      <c r="E57" s="113" t="s">
        <v>31</v>
      </c>
      <c r="F57" s="56">
        <v>21</v>
      </c>
      <c r="G57" s="113" t="s">
        <v>44</v>
      </c>
      <c r="H57" s="113" t="s">
        <v>34</v>
      </c>
      <c r="I57" s="114">
        <v>42</v>
      </c>
    </row>
    <row r="58" spans="3:18">
      <c r="C58" s="112">
        <v>40564</v>
      </c>
      <c r="D58" s="113" t="s">
        <v>36</v>
      </c>
      <c r="E58" s="113" t="s">
        <v>31</v>
      </c>
      <c r="F58" s="56">
        <v>21</v>
      </c>
      <c r="G58" s="113" t="s">
        <v>45</v>
      </c>
      <c r="H58" s="113" t="s">
        <v>34</v>
      </c>
      <c r="I58" s="114">
        <v>42</v>
      </c>
    </row>
    <row r="59" spans="3:18">
      <c r="C59" s="112">
        <v>40567</v>
      </c>
      <c r="D59" s="113" t="s">
        <v>36</v>
      </c>
      <c r="E59" s="113" t="s">
        <v>31</v>
      </c>
      <c r="F59" s="56">
        <v>21</v>
      </c>
      <c r="G59" s="113" t="s">
        <v>46</v>
      </c>
      <c r="H59" s="113" t="s">
        <v>34</v>
      </c>
      <c r="I59" s="114">
        <v>42</v>
      </c>
    </row>
    <row r="60" spans="3:18">
      <c r="C60" s="112">
        <v>40568</v>
      </c>
      <c r="D60" s="113" t="s">
        <v>36</v>
      </c>
      <c r="E60" s="113" t="s">
        <v>31</v>
      </c>
      <c r="F60" s="56">
        <v>21</v>
      </c>
      <c r="G60" s="113" t="s">
        <v>47</v>
      </c>
      <c r="H60" s="113" t="s">
        <v>34</v>
      </c>
      <c r="I60" s="114">
        <v>42</v>
      </c>
    </row>
    <row r="61" spans="3:18">
      <c r="C61" s="112">
        <v>40569</v>
      </c>
      <c r="D61" s="113" t="s">
        <v>36</v>
      </c>
      <c r="E61" s="113" t="s">
        <v>31</v>
      </c>
      <c r="F61" s="56">
        <v>21</v>
      </c>
      <c r="G61" s="113" t="s">
        <v>48</v>
      </c>
      <c r="H61" s="113" t="s">
        <v>34</v>
      </c>
      <c r="I61" s="114">
        <v>42</v>
      </c>
    </row>
    <row r="62" spans="3:18">
      <c r="C62" s="112">
        <v>40571</v>
      </c>
      <c r="D62" s="113" t="s">
        <v>36</v>
      </c>
      <c r="E62" s="113" t="s">
        <v>31</v>
      </c>
      <c r="F62" s="56">
        <v>21</v>
      </c>
      <c r="G62" s="113" t="s">
        <v>49</v>
      </c>
      <c r="H62" s="113" t="s">
        <v>34</v>
      </c>
      <c r="I62" s="114">
        <v>42</v>
      </c>
    </row>
    <row r="63" spans="3:18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>
      <c r="C64" s="99"/>
      <c r="D64" s="100"/>
      <c r="E64" s="100"/>
      <c r="F64" s="48"/>
      <c r="G64" s="100"/>
      <c r="H64" s="164" t="s">
        <v>51</v>
      </c>
      <c r="I64" s="165">
        <f>SUM(I49:I63)</f>
        <v>588</v>
      </c>
      <c r="J64" s="166">
        <v>0.44</v>
      </c>
      <c r="K64" s="166"/>
      <c r="L64" s="119">
        <f>+I64*J64</f>
        <v>258.72000000000003</v>
      </c>
      <c r="P64" s="167" t="s">
        <v>91</v>
      </c>
      <c r="Q64" s="167"/>
      <c r="R64" s="168">
        <f>+R46+L64</f>
        <v>954.00589763033179</v>
      </c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  <row r="70" spans="3:9">
      <c r="C70" s="99"/>
      <c r="D70" s="100"/>
      <c r="E70" s="100"/>
      <c r="F70" s="48"/>
      <c r="G70" s="100"/>
      <c r="H70" s="100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76"/>
  <sheetViews>
    <sheetView showGridLines="0" zoomScale="80" zoomScaleNormal="80" workbookViewId="0">
      <selection activeCell="R26" sqref="R26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3" width="11.42578125" style="3"/>
    <col min="14" max="14" width="12.42578125" style="3" customWidth="1"/>
    <col min="15" max="16384" width="11.42578125" style="3"/>
  </cols>
  <sheetData>
    <row r="2" spans="2:24">
      <c r="C2" s="177" t="s">
        <v>116</v>
      </c>
    </row>
    <row r="5" spans="2:24">
      <c r="C5" s="169" t="s">
        <v>92</v>
      </c>
      <c r="D5" s="174" t="s">
        <v>93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43.5" customHeight="1">
      <c r="C7" s="66" t="s">
        <v>1</v>
      </c>
      <c r="D7" s="67" t="s">
        <v>16</v>
      </c>
      <c r="E7" s="67" t="s">
        <v>9</v>
      </c>
      <c r="F7" s="67" t="s">
        <v>72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40590</v>
      </c>
      <c r="D9" s="101" t="s">
        <v>15</v>
      </c>
      <c r="E9" s="32">
        <v>1</v>
      </c>
      <c r="F9" s="101" t="s">
        <v>15</v>
      </c>
      <c r="G9" s="33" t="s">
        <v>42</v>
      </c>
      <c r="H9" s="34"/>
      <c r="I9" s="35">
        <f>3.99*3</f>
        <v>11.97</v>
      </c>
      <c r="J9" s="36"/>
      <c r="K9" s="129"/>
      <c r="L9" s="132">
        <f>0.21*3</f>
        <v>0.63</v>
      </c>
      <c r="M9" s="37">
        <v>0</v>
      </c>
      <c r="N9" s="36"/>
      <c r="O9" s="35"/>
      <c r="P9" s="35"/>
      <c r="Q9" s="35"/>
      <c r="R9" s="38">
        <f t="shared" ref="R9" si="0">SUM(H9:Q9)</f>
        <v>12.600000000000001</v>
      </c>
    </row>
    <row r="10" spans="2:24">
      <c r="B10" s="48">
        <v>1</v>
      </c>
      <c r="C10" s="2">
        <v>40599</v>
      </c>
      <c r="D10" s="15"/>
      <c r="E10" s="15">
        <v>2</v>
      </c>
      <c r="F10" s="16"/>
      <c r="G10" s="17" t="s">
        <v>95</v>
      </c>
      <c r="H10" s="27"/>
      <c r="I10" s="18">
        <v>4.3600000000000003</v>
      </c>
      <c r="J10" s="20"/>
      <c r="K10" s="30"/>
      <c r="L10" s="133">
        <v>0.24</v>
      </c>
      <c r="M10" s="19"/>
      <c r="N10" s="20"/>
      <c r="O10" s="18">
        <v>11</v>
      </c>
      <c r="P10" s="18"/>
      <c r="Q10" s="18"/>
      <c r="R10" s="21">
        <f t="shared" ref="R10:R26" si="1">SUM(H10:Q10)</f>
        <v>15.600000000000001</v>
      </c>
      <c r="X10" s="3">
        <v>39</v>
      </c>
    </row>
    <row r="11" spans="2:24">
      <c r="B11" s="48">
        <v>1</v>
      </c>
      <c r="C11" s="14">
        <v>40600</v>
      </c>
      <c r="D11" s="15"/>
      <c r="E11" s="15">
        <v>3</v>
      </c>
      <c r="F11" s="16"/>
      <c r="G11" s="17" t="s">
        <v>100</v>
      </c>
      <c r="H11" s="27"/>
      <c r="I11" s="18">
        <f>57.45+10.04</f>
        <v>67.490000000000009</v>
      </c>
      <c r="J11" s="20"/>
      <c r="K11" s="30"/>
      <c r="L11" s="133">
        <v>3.15</v>
      </c>
      <c r="M11" s="19">
        <v>1.96</v>
      </c>
      <c r="N11" s="20"/>
      <c r="O11" s="18"/>
      <c r="P11" s="18"/>
      <c r="Q11" s="18"/>
      <c r="R11" s="21">
        <f t="shared" si="1"/>
        <v>72.600000000000009</v>
      </c>
      <c r="X11" s="3">
        <v>1.55</v>
      </c>
    </row>
    <row r="12" spans="2:24">
      <c r="B12" s="48">
        <v>1</v>
      </c>
      <c r="C12" s="14">
        <v>40567</v>
      </c>
      <c r="D12" s="15"/>
      <c r="E12" s="15">
        <v>4</v>
      </c>
      <c r="F12" s="16"/>
      <c r="G12" s="17" t="s">
        <v>96</v>
      </c>
      <c r="H12" s="27"/>
      <c r="I12" s="18"/>
      <c r="J12" s="20"/>
      <c r="K12" s="30"/>
      <c r="L12" s="133"/>
      <c r="M12" s="19"/>
      <c r="N12" s="20"/>
      <c r="O12" s="18"/>
      <c r="P12" s="18"/>
      <c r="Q12" s="18">
        <v>3.25</v>
      </c>
      <c r="R12" s="21">
        <f t="shared" si="1"/>
        <v>3.25</v>
      </c>
      <c r="X12" s="3">
        <f>+X10/X11</f>
        <v>25.161290322580644</v>
      </c>
    </row>
    <row r="13" spans="2:24">
      <c r="B13" s="48">
        <v>1</v>
      </c>
      <c r="C13" s="14">
        <v>40584</v>
      </c>
      <c r="D13" s="15"/>
      <c r="E13" s="15">
        <v>5</v>
      </c>
      <c r="F13" s="16"/>
      <c r="G13" s="17" t="s">
        <v>97</v>
      </c>
      <c r="H13" s="27"/>
      <c r="I13" s="18">
        <f>89.1+10.37</f>
        <v>99.47</v>
      </c>
      <c r="J13" s="20"/>
      <c r="K13" s="30"/>
      <c r="L13" s="133">
        <v>4.9000000000000004</v>
      </c>
      <c r="M13" s="19">
        <v>2.0299999999999998</v>
      </c>
      <c r="N13" s="20"/>
      <c r="O13" s="18"/>
      <c r="P13" s="18"/>
      <c r="Q13" s="18"/>
      <c r="R13" s="21">
        <f t="shared" si="1"/>
        <v>106.4</v>
      </c>
      <c r="X13" s="3">
        <f>39/1.55</f>
        <v>25.161290322580644</v>
      </c>
    </row>
    <row r="14" spans="2:24">
      <c r="B14" s="48">
        <v>1</v>
      </c>
      <c r="C14" s="14">
        <v>40581</v>
      </c>
      <c r="D14" s="15"/>
      <c r="E14" s="15">
        <v>6</v>
      </c>
      <c r="F14" s="16"/>
      <c r="G14" s="17" t="s">
        <v>99</v>
      </c>
      <c r="H14" s="27"/>
      <c r="I14" s="18">
        <v>87.85</v>
      </c>
      <c r="J14" s="20"/>
      <c r="K14" s="30"/>
      <c r="L14" s="133">
        <v>4</v>
      </c>
      <c r="M14" s="19">
        <v>2.95</v>
      </c>
      <c r="N14" s="20"/>
      <c r="O14" s="18"/>
      <c r="P14" s="18"/>
      <c r="Q14" s="18"/>
      <c r="R14" s="21">
        <f t="shared" si="1"/>
        <v>94.8</v>
      </c>
    </row>
    <row r="15" spans="2:24">
      <c r="B15" s="48">
        <v>1</v>
      </c>
      <c r="C15" s="14">
        <v>40591</v>
      </c>
      <c r="D15" s="15"/>
      <c r="E15" s="15">
        <v>7</v>
      </c>
      <c r="F15" s="16"/>
      <c r="G15" s="17" t="s">
        <v>98</v>
      </c>
      <c r="H15" s="27"/>
      <c r="I15" s="18">
        <v>55.69</v>
      </c>
      <c r="J15" s="20"/>
      <c r="K15" s="30"/>
      <c r="L15" s="133">
        <v>1.41</v>
      </c>
      <c r="M15" s="19">
        <v>5.9</v>
      </c>
      <c r="N15" s="20"/>
      <c r="O15" s="18"/>
      <c r="P15" s="18"/>
      <c r="Q15" s="18"/>
      <c r="R15" s="21">
        <f t="shared" ref="R15:R16" si="2">SUM(H15:Q15)</f>
        <v>62.999999999999993</v>
      </c>
    </row>
    <row r="16" spans="2:24">
      <c r="B16" s="48">
        <v>1</v>
      </c>
      <c r="C16" s="14">
        <v>40590</v>
      </c>
      <c r="D16" s="15"/>
      <c r="E16" s="15">
        <v>8</v>
      </c>
      <c r="F16" s="16"/>
      <c r="G16" s="17" t="s">
        <v>94</v>
      </c>
      <c r="H16" s="27"/>
      <c r="I16" s="18">
        <v>3.89</v>
      </c>
      <c r="J16" s="20"/>
      <c r="K16" s="30"/>
      <c r="L16" s="133">
        <v>0.21</v>
      </c>
      <c r="M16" s="19"/>
      <c r="N16" s="20">
        <v>46.7</v>
      </c>
      <c r="O16" s="18"/>
      <c r="P16" s="18"/>
      <c r="Q16" s="18"/>
      <c r="R16" s="21">
        <f t="shared" si="2"/>
        <v>50.800000000000004</v>
      </c>
    </row>
    <row r="17" spans="1:18">
      <c r="B17" s="48">
        <v>1</v>
      </c>
      <c r="C17" s="14">
        <v>40586</v>
      </c>
      <c r="D17" s="15"/>
      <c r="E17" s="15">
        <v>9</v>
      </c>
      <c r="F17" s="16"/>
      <c r="G17" s="17" t="s">
        <v>101</v>
      </c>
      <c r="H17" s="27"/>
      <c r="I17" s="18">
        <f>4.18+56.44</f>
        <v>60.62</v>
      </c>
      <c r="J17" s="20"/>
      <c r="K17" s="30"/>
      <c r="L17" s="133">
        <v>3.11</v>
      </c>
      <c r="M17" s="19">
        <v>0.82</v>
      </c>
      <c r="N17" s="20"/>
      <c r="O17" s="18"/>
      <c r="P17" s="18"/>
      <c r="Q17" s="18"/>
      <c r="R17" s="21">
        <f t="shared" si="1"/>
        <v>64.55</v>
      </c>
    </row>
    <row r="18" spans="1:18">
      <c r="B18" s="48">
        <v>1</v>
      </c>
      <c r="C18" s="2">
        <v>40595</v>
      </c>
      <c r="D18" s="15"/>
      <c r="E18" s="15">
        <v>10</v>
      </c>
      <c r="F18" s="16"/>
      <c r="G18" s="17" t="s">
        <v>102</v>
      </c>
      <c r="H18" s="27">
        <f>8.28+17.89+5.02+1.84+2.68+15.89+8.28+17.89+5.02+15.89</f>
        <v>98.68</v>
      </c>
      <c r="I18" s="18">
        <v>22.8</v>
      </c>
      <c r="J18" s="20"/>
      <c r="K18" s="30"/>
      <c r="L18" s="133"/>
      <c r="M18" s="19">
        <f>+H18*M7</f>
        <v>19.341280000000001</v>
      </c>
      <c r="N18" s="20"/>
      <c r="O18" s="18"/>
      <c r="P18" s="18"/>
      <c r="Q18" s="18"/>
      <c r="R18" s="21">
        <f t="shared" si="1"/>
        <v>140.82128</v>
      </c>
    </row>
    <row r="19" spans="1:18">
      <c r="B19" s="48">
        <v>1</v>
      </c>
      <c r="C19" s="2">
        <v>40598</v>
      </c>
      <c r="D19" s="15"/>
      <c r="E19" s="15">
        <v>11</v>
      </c>
      <c r="F19" s="16"/>
      <c r="G19" s="17" t="s">
        <v>37</v>
      </c>
      <c r="H19" s="27"/>
      <c r="I19" s="18">
        <v>8.8800000000000008</v>
      </c>
      <c r="J19" s="20"/>
      <c r="K19" s="30"/>
      <c r="L19" s="133">
        <v>0.49</v>
      </c>
      <c r="M19" s="19"/>
      <c r="N19" s="20"/>
      <c r="O19" s="18"/>
      <c r="P19" s="18"/>
      <c r="Q19" s="18"/>
      <c r="R19" s="21">
        <f t="shared" ref="R19:R20" si="3">SUM(H19:Q19)</f>
        <v>9.370000000000001</v>
      </c>
    </row>
    <row r="20" spans="1:18">
      <c r="B20" s="48">
        <v>1</v>
      </c>
      <c r="C20" s="2">
        <v>40584</v>
      </c>
      <c r="D20" s="15"/>
      <c r="E20" s="15">
        <v>12</v>
      </c>
      <c r="F20" s="16"/>
      <c r="G20" s="17" t="s">
        <v>112</v>
      </c>
      <c r="H20" s="27"/>
      <c r="I20" s="18"/>
      <c r="J20" s="20"/>
      <c r="K20" s="30">
        <v>8.36</v>
      </c>
      <c r="L20" s="133"/>
      <c r="M20" s="19">
        <v>1.64</v>
      </c>
      <c r="N20" s="20"/>
      <c r="O20" s="18">
        <v>28</v>
      </c>
      <c r="P20" s="18"/>
      <c r="Q20" s="18"/>
      <c r="R20" s="21">
        <f t="shared" si="3"/>
        <v>38</v>
      </c>
    </row>
    <row r="21" spans="1:18">
      <c r="B21" s="48">
        <v>1</v>
      </c>
      <c r="C21" s="2">
        <v>40581</v>
      </c>
      <c r="D21" s="15"/>
      <c r="E21" s="176">
        <v>17</v>
      </c>
      <c r="F21" s="16"/>
      <c r="G21" s="17" t="s">
        <v>115</v>
      </c>
      <c r="H21" s="27"/>
      <c r="I21" s="18"/>
      <c r="J21" s="20"/>
      <c r="K21" s="30">
        <v>141.71</v>
      </c>
      <c r="L21" s="133">
        <v>1.46</v>
      </c>
      <c r="M21" s="19">
        <v>22.56</v>
      </c>
      <c r="N21" s="20"/>
      <c r="O21" s="18"/>
      <c r="P21" s="18"/>
      <c r="Q21" s="18"/>
      <c r="R21" s="21">
        <f t="shared" ref="R21:R24" si="4">SUM(H21:Q21)</f>
        <v>165.73000000000002</v>
      </c>
    </row>
    <row r="22" spans="1:18">
      <c r="B22" s="48">
        <v>1</v>
      </c>
      <c r="C22" s="2">
        <v>40576</v>
      </c>
      <c r="D22" s="15"/>
      <c r="E22" s="15">
        <v>13</v>
      </c>
      <c r="F22" s="16"/>
      <c r="G22" s="17" t="s">
        <v>89</v>
      </c>
      <c r="H22" s="27"/>
      <c r="I22" s="18"/>
      <c r="J22" s="20">
        <f>46.24-M22</f>
        <v>38.660000000000004</v>
      </c>
      <c r="K22" s="30"/>
      <c r="L22" s="133"/>
      <c r="M22" s="19">
        <v>7.58</v>
      </c>
      <c r="N22" s="20"/>
      <c r="O22" s="18"/>
      <c r="P22" s="18"/>
      <c r="Q22" s="18"/>
      <c r="R22" s="21">
        <f t="shared" si="4"/>
        <v>46.24</v>
      </c>
    </row>
    <row r="23" spans="1:18">
      <c r="B23" s="48">
        <v>1</v>
      </c>
      <c r="C23" s="2">
        <v>40576</v>
      </c>
      <c r="D23" s="15"/>
      <c r="E23" s="15">
        <v>14</v>
      </c>
      <c r="F23" s="16"/>
      <c r="G23" s="17" t="s">
        <v>35</v>
      </c>
      <c r="H23" s="27"/>
      <c r="I23" s="18">
        <f>32.89+5.02</f>
        <v>37.909999999999997</v>
      </c>
      <c r="J23" s="20"/>
      <c r="K23" s="30"/>
      <c r="L23" s="133">
        <v>1.81</v>
      </c>
      <c r="M23" s="19">
        <v>0.98</v>
      </c>
      <c r="N23" s="20"/>
      <c r="O23" s="18"/>
      <c r="P23" s="18"/>
      <c r="Q23" s="18"/>
      <c r="R23" s="21">
        <f t="shared" si="4"/>
        <v>40.699999999999996</v>
      </c>
    </row>
    <row r="24" spans="1:18">
      <c r="A24" s="1"/>
      <c r="B24" s="48">
        <v>1</v>
      </c>
      <c r="C24" s="2">
        <v>40576</v>
      </c>
      <c r="D24" s="15"/>
      <c r="E24" s="15">
        <v>15</v>
      </c>
      <c r="F24" s="178" t="s">
        <v>72</v>
      </c>
      <c r="G24" s="17" t="s">
        <v>94</v>
      </c>
      <c r="H24" s="27"/>
      <c r="I24" s="18"/>
      <c r="J24" s="20"/>
      <c r="K24" s="30"/>
      <c r="L24" s="133"/>
      <c r="M24" s="19"/>
      <c r="N24" s="20">
        <f>35.5*2+49*2</f>
        <v>169</v>
      </c>
      <c r="O24" s="18">
        <f>11.1+11</f>
        <v>22.1</v>
      </c>
      <c r="P24" s="18"/>
      <c r="Q24" s="18"/>
      <c r="R24" s="21">
        <f t="shared" si="4"/>
        <v>191.1</v>
      </c>
    </row>
    <row r="25" spans="1:18">
      <c r="A25" s="1"/>
      <c r="B25" s="48">
        <v>1</v>
      </c>
      <c r="C25" s="2">
        <v>40588</v>
      </c>
      <c r="D25" s="15"/>
      <c r="E25" s="15">
        <v>16</v>
      </c>
      <c r="F25" s="178" t="s">
        <v>72</v>
      </c>
      <c r="G25" s="17" t="s">
        <v>94</v>
      </c>
      <c r="H25" s="27"/>
      <c r="I25" s="18"/>
      <c r="J25" s="20"/>
      <c r="K25" s="30"/>
      <c r="L25" s="133"/>
      <c r="M25" s="19"/>
      <c r="N25" s="20">
        <f>80+36.8</f>
        <v>116.8</v>
      </c>
      <c r="O25" s="18"/>
      <c r="P25" s="18"/>
      <c r="Q25" s="18"/>
      <c r="R25" s="21">
        <f t="shared" ref="R25" si="5">SUM(H25:Q25)</f>
        <v>116.8</v>
      </c>
    </row>
    <row r="26" spans="1:18">
      <c r="B26" s="48">
        <v>1</v>
      </c>
      <c r="C26" s="39">
        <v>40599</v>
      </c>
      <c r="D26" s="40" t="s">
        <v>15</v>
      </c>
      <c r="E26" s="40">
        <v>17</v>
      </c>
      <c r="F26" s="41" t="s">
        <v>15</v>
      </c>
      <c r="G26" s="42" t="s">
        <v>94</v>
      </c>
      <c r="H26" s="43"/>
      <c r="I26" s="44"/>
      <c r="J26" s="45"/>
      <c r="K26" s="130"/>
      <c r="L26" s="134">
        <f>+I26*L$7</f>
        <v>0</v>
      </c>
      <c r="M26" s="46">
        <f>+I26*M$7</f>
        <v>0</v>
      </c>
      <c r="N26" s="45">
        <v>36.799999999999997</v>
      </c>
      <c r="O26" s="44"/>
      <c r="P26" s="44"/>
      <c r="Q26" s="44"/>
      <c r="R26" s="47">
        <f t="shared" si="1"/>
        <v>36.799999999999997</v>
      </c>
    </row>
    <row r="27" spans="1:18">
      <c r="G27" s="49" t="s">
        <v>17</v>
      </c>
      <c r="H27" s="50">
        <f>SUMPRODUCT(H9:H26,$B$9:$B$26)</f>
        <v>98.68</v>
      </c>
      <c r="I27" s="51">
        <f t="shared" ref="I27:R27" si="6">SUMPRODUCT(I9:I26,$B$9:$B$26)</f>
        <v>460.92999999999995</v>
      </c>
      <c r="J27" s="52">
        <f t="shared" si="6"/>
        <v>38.660000000000004</v>
      </c>
      <c r="K27" s="131">
        <f t="shared" si="6"/>
        <v>150.07</v>
      </c>
      <c r="L27" s="135">
        <f t="shared" si="6"/>
        <v>21.41</v>
      </c>
      <c r="M27" s="53">
        <f t="shared" si="6"/>
        <v>65.761279999999999</v>
      </c>
      <c r="N27" s="52">
        <f t="shared" si="6"/>
        <v>369.3</v>
      </c>
      <c r="O27" s="51">
        <f t="shared" si="6"/>
        <v>61.1</v>
      </c>
      <c r="P27" s="52">
        <f t="shared" si="6"/>
        <v>0</v>
      </c>
      <c r="Q27" s="51">
        <f t="shared" si="6"/>
        <v>3.25</v>
      </c>
      <c r="R27" s="54">
        <f t="shared" si="6"/>
        <v>1269.16128</v>
      </c>
    </row>
    <row r="28" spans="1:18" s="55" customFormat="1" ht="14.25" customHeight="1">
      <c r="C28" s="1" t="s">
        <v>23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59"/>
      <c r="N28" s="30"/>
      <c r="O28" s="30"/>
      <c r="P28" s="30"/>
      <c r="Q28" s="30"/>
      <c r="R28" s="29"/>
    </row>
    <row r="29" spans="1:18">
      <c r="B29" s="48">
        <v>0</v>
      </c>
      <c r="C29" s="76">
        <v>40575</v>
      </c>
      <c r="D29" s="77"/>
      <c r="E29" s="103" t="s">
        <v>50</v>
      </c>
      <c r="F29" s="79"/>
      <c r="G29" s="33" t="s">
        <v>113</v>
      </c>
      <c r="H29" s="80"/>
      <c r="I29" s="81">
        <v>0</v>
      </c>
      <c r="J29" s="81"/>
      <c r="K29" s="136">
        <v>3140</v>
      </c>
      <c r="L29" s="139">
        <f>+I29*L$7</f>
        <v>0</v>
      </c>
      <c r="M29" s="145">
        <f>+I29*M$7</f>
        <v>0</v>
      </c>
      <c r="N29" s="142"/>
      <c r="O29" s="81"/>
      <c r="P29" s="81"/>
      <c r="Q29" s="81"/>
      <c r="R29" s="38">
        <f t="shared" ref="R29:R38" si="7">SUM(H29:Q29)</f>
        <v>3140</v>
      </c>
    </row>
    <row r="30" spans="1:18" ht="15.75" thickBot="1">
      <c r="B30" s="48">
        <v>1</v>
      </c>
      <c r="C30" s="84">
        <f>+IF(C29="","",C29)</f>
        <v>40575</v>
      </c>
      <c r="D30" s="82">
        <v>0.32</v>
      </c>
      <c r="E30" s="85"/>
      <c r="F30" s="86"/>
      <c r="G30" s="87" t="str">
        <f>+G29</f>
        <v>Bail Rue des Merlettes</v>
      </c>
      <c r="H30" s="88">
        <f>+H29*$D30</f>
        <v>0</v>
      </c>
      <c r="I30" s="89">
        <f t="shared" ref="I30:Q30" si="8">+I29*$D30</f>
        <v>0</v>
      </c>
      <c r="J30" s="89">
        <f t="shared" si="8"/>
        <v>0</v>
      </c>
      <c r="K30" s="137">
        <f t="shared" si="8"/>
        <v>1004.8000000000001</v>
      </c>
      <c r="L30" s="140">
        <f t="shared" si="8"/>
        <v>0</v>
      </c>
      <c r="M30" s="146">
        <f t="shared" si="8"/>
        <v>0</v>
      </c>
      <c r="N30" s="143">
        <f t="shared" si="8"/>
        <v>0</v>
      </c>
      <c r="O30" s="89">
        <f t="shared" si="8"/>
        <v>0</v>
      </c>
      <c r="P30" s="89">
        <f t="shared" si="8"/>
        <v>0</v>
      </c>
      <c r="Q30" s="89">
        <f t="shared" si="8"/>
        <v>0</v>
      </c>
      <c r="R30" s="90">
        <f t="shared" si="7"/>
        <v>1004.8000000000001</v>
      </c>
    </row>
    <row r="31" spans="1:18">
      <c r="B31" s="48">
        <v>0</v>
      </c>
      <c r="C31" s="91">
        <v>40575</v>
      </c>
      <c r="D31" s="92"/>
      <c r="E31" s="104" t="s">
        <v>50</v>
      </c>
      <c r="F31" s="94"/>
      <c r="G31" s="95" t="s">
        <v>114</v>
      </c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7"/>
        <v>0</v>
      </c>
    </row>
    <row r="32" spans="1:18" ht="15.75" thickBot="1">
      <c r="B32" s="48">
        <v>1</v>
      </c>
      <c r="C32" s="84">
        <f>+IF(C31="","",C31)</f>
        <v>40575</v>
      </c>
      <c r="D32" s="82">
        <v>0.32</v>
      </c>
      <c r="E32" s="85"/>
      <c r="F32" s="86"/>
      <c r="G32" s="87" t="str">
        <f t="shared" ref="G32" si="9">+G31</f>
        <v>Assurance Habitation Rue des merlettes</v>
      </c>
      <c r="H32" s="88">
        <f t="shared" ref="H32:Q32" si="10">+H31*$D32</f>
        <v>0</v>
      </c>
      <c r="I32" s="89">
        <f t="shared" si="10"/>
        <v>0</v>
      </c>
      <c r="J32" s="89">
        <f t="shared" si="10"/>
        <v>0</v>
      </c>
      <c r="K32" s="137">
        <f t="shared" si="10"/>
        <v>0</v>
      </c>
      <c r="L32" s="140">
        <f t="shared" si="10"/>
        <v>0</v>
      </c>
      <c r="M32" s="146">
        <f t="shared" si="10"/>
        <v>0</v>
      </c>
      <c r="N32" s="143">
        <f t="shared" si="10"/>
        <v>0</v>
      </c>
      <c r="O32" s="89">
        <f t="shared" si="10"/>
        <v>0</v>
      </c>
      <c r="P32" s="89">
        <f t="shared" si="10"/>
        <v>0</v>
      </c>
      <c r="Q32" s="89">
        <f t="shared" si="10"/>
        <v>0</v>
      </c>
      <c r="R32" s="90">
        <f t="shared" si="7"/>
        <v>0</v>
      </c>
    </row>
    <row r="33" spans="2:18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>
        <f>+I33*L$7</f>
        <v>0</v>
      </c>
      <c r="M33" s="147">
        <f>+I33*M$7</f>
        <v>0</v>
      </c>
      <c r="N33" s="144"/>
      <c r="O33" s="97"/>
      <c r="P33" s="97"/>
      <c r="Q33" s="97"/>
      <c r="R33" s="98">
        <f t="shared" si="7"/>
        <v>0</v>
      </c>
    </row>
    <row r="34" spans="2:18" ht="15.75" thickBot="1">
      <c r="B34" s="48">
        <v>1</v>
      </c>
      <c r="C34" s="84" t="str">
        <f t="shared" ref="C34" si="11">+IF(C33="","",C33)</f>
        <v/>
      </c>
      <c r="D34" s="82">
        <v>0.25</v>
      </c>
      <c r="E34" s="85"/>
      <c r="F34" s="86"/>
      <c r="G34" s="87">
        <f t="shared" ref="G34" si="12">+G33</f>
        <v>0</v>
      </c>
      <c r="H34" s="88">
        <f t="shared" ref="H34:Q34" si="13">+H33*$D34</f>
        <v>0</v>
      </c>
      <c r="I34" s="89">
        <f t="shared" si="13"/>
        <v>0</v>
      </c>
      <c r="J34" s="89">
        <f t="shared" si="13"/>
        <v>0</v>
      </c>
      <c r="K34" s="137">
        <f t="shared" si="13"/>
        <v>0</v>
      </c>
      <c r="L34" s="140">
        <f t="shared" si="13"/>
        <v>0</v>
      </c>
      <c r="M34" s="146">
        <f t="shared" si="13"/>
        <v>0</v>
      </c>
      <c r="N34" s="143">
        <f t="shared" si="13"/>
        <v>0</v>
      </c>
      <c r="O34" s="89">
        <f t="shared" si="13"/>
        <v>0</v>
      </c>
      <c r="P34" s="89">
        <f t="shared" si="13"/>
        <v>0</v>
      </c>
      <c r="Q34" s="89">
        <f t="shared" si="13"/>
        <v>0</v>
      </c>
      <c r="R34" s="90">
        <f t="shared" si="7"/>
        <v>0</v>
      </c>
    </row>
    <row r="35" spans="2:18">
      <c r="B35" s="48">
        <v>0</v>
      </c>
      <c r="C35" s="91"/>
      <c r="D35" s="92"/>
      <c r="E35" s="93"/>
      <c r="F35" s="94"/>
      <c r="G35" s="95"/>
      <c r="H35" s="96"/>
      <c r="I35" s="97"/>
      <c r="J35" s="97"/>
      <c r="K35" s="138"/>
      <c r="L35" s="141">
        <f>+I35*L$7</f>
        <v>0</v>
      </c>
      <c r="M35" s="147">
        <f>+I35*M$7</f>
        <v>0</v>
      </c>
      <c r="N35" s="144"/>
      <c r="O35" s="97"/>
      <c r="P35" s="97"/>
      <c r="Q35" s="97"/>
      <c r="R35" s="98">
        <f t="shared" si="7"/>
        <v>0</v>
      </c>
    </row>
    <row r="36" spans="2:18" ht="15.75" thickBot="1">
      <c r="B36" s="48">
        <v>1</v>
      </c>
      <c r="C36" s="84" t="str">
        <f t="shared" ref="C36" si="14">+IF(C35="","",C35)</f>
        <v/>
      </c>
      <c r="D36" s="82">
        <v>0.25</v>
      </c>
      <c r="E36" s="85"/>
      <c r="F36" s="86"/>
      <c r="G36" s="87">
        <f t="shared" ref="G36" si="15">+G35</f>
        <v>0</v>
      </c>
      <c r="H36" s="88">
        <f t="shared" ref="H36:Q36" si="16">+H35*$D36</f>
        <v>0</v>
      </c>
      <c r="I36" s="89">
        <f t="shared" si="16"/>
        <v>0</v>
      </c>
      <c r="J36" s="89">
        <f t="shared" si="16"/>
        <v>0</v>
      </c>
      <c r="K36" s="137">
        <f t="shared" si="16"/>
        <v>0</v>
      </c>
      <c r="L36" s="140">
        <f t="shared" si="16"/>
        <v>0</v>
      </c>
      <c r="M36" s="146">
        <f t="shared" si="16"/>
        <v>0</v>
      </c>
      <c r="N36" s="143">
        <f t="shared" si="16"/>
        <v>0</v>
      </c>
      <c r="O36" s="89">
        <f t="shared" si="16"/>
        <v>0</v>
      </c>
      <c r="P36" s="89">
        <f t="shared" si="16"/>
        <v>0</v>
      </c>
      <c r="Q36" s="89">
        <f t="shared" si="16"/>
        <v>0</v>
      </c>
      <c r="R36" s="90">
        <f t="shared" si="7"/>
        <v>0</v>
      </c>
    </row>
    <row r="37" spans="2:18">
      <c r="B37" s="48">
        <v>0</v>
      </c>
      <c r="C37" s="91"/>
      <c r="D37" s="92"/>
      <c r="E37" s="93"/>
      <c r="F37" s="94"/>
      <c r="G37" s="95"/>
      <c r="H37" s="96"/>
      <c r="I37" s="97"/>
      <c r="J37" s="97"/>
      <c r="K37" s="138"/>
      <c r="L37" s="141">
        <f>+I37*L$7</f>
        <v>0</v>
      </c>
      <c r="M37" s="147">
        <f>+I37*M$7</f>
        <v>0</v>
      </c>
      <c r="N37" s="144"/>
      <c r="O37" s="97"/>
      <c r="P37" s="97"/>
      <c r="Q37" s="97"/>
      <c r="R37" s="98">
        <f t="shared" si="7"/>
        <v>0</v>
      </c>
    </row>
    <row r="38" spans="2:18" ht="15.75" thickBot="1">
      <c r="B38" s="48">
        <v>1</v>
      </c>
      <c r="C38" s="84" t="str">
        <f t="shared" ref="C38" si="17">+IF(C37="","",C37)</f>
        <v/>
      </c>
      <c r="D38" s="82">
        <v>0.25</v>
      </c>
      <c r="E38" s="85"/>
      <c r="F38" s="86"/>
      <c r="G38" s="87">
        <f t="shared" ref="G38" si="18">+G37</f>
        <v>0</v>
      </c>
      <c r="H38" s="88">
        <f t="shared" ref="H38:Q38" si="19">+H37*$D38</f>
        <v>0</v>
      </c>
      <c r="I38" s="89">
        <f t="shared" si="19"/>
        <v>0</v>
      </c>
      <c r="J38" s="89">
        <f t="shared" si="19"/>
        <v>0</v>
      </c>
      <c r="K38" s="137">
        <f t="shared" si="19"/>
        <v>0</v>
      </c>
      <c r="L38" s="140">
        <f t="shared" si="19"/>
        <v>0</v>
      </c>
      <c r="M38" s="146">
        <f t="shared" si="19"/>
        <v>0</v>
      </c>
      <c r="N38" s="143">
        <f t="shared" si="19"/>
        <v>0</v>
      </c>
      <c r="O38" s="89">
        <f t="shared" si="19"/>
        <v>0</v>
      </c>
      <c r="P38" s="89">
        <f t="shared" si="19"/>
        <v>0</v>
      </c>
      <c r="Q38" s="89">
        <f t="shared" si="19"/>
        <v>0</v>
      </c>
      <c r="R38" s="90">
        <f t="shared" si="7"/>
        <v>0</v>
      </c>
    </row>
    <row r="39" spans="2:18">
      <c r="G39" s="49" t="s">
        <v>18</v>
      </c>
      <c r="H39" s="50">
        <f>SUMPRODUCT(H29:H38,$B$29:$B$38)</f>
        <v>0</v>
      </c>
      <c r="I39" s="51">
        <f t="shared" ref="I39:R39" si="20">SUMPRODUCT(I29:I38,$B$29:$B$38)</f>
        <v>0</v>
      </c>
      <c r="J39" s="52">
        <f t="shared" si="20"/>
        <v>0</v>
      </c>
      <c r="K39" s="131">
        <f t="shared" si="20"/>
        <v>1004.8000000000001</v>
      </c>
      <c r="L39" s="135">
        <f t="shared" si="20"/>
        <v>0</v>
      </c>
      <c r="M39" s="155">
        <f t="shared" si="20"/>
        <v>0</v>
      </c>
      <c r="N39" s="52">
        <f t="shared" si="20"/>
        <v>0</v>
      </c>
      <c r="O39" s="51">
        <f t="shared" si="20"/>
        <v>0</v>
      </c>
      <c r="P39" s="51">
        <f t="shared" si="20"/>
        <v>0</v>
      </c>
      <c r="Q39" s="51">
        <f t="shared" si="20"/>
        <v>0</v>
      </c>
      <c r="R39" s="54">
        <f t="shared" si="20"/>
        <v>1004.8000000000001</v>
      </c>
    </row>
    <row r="40" spans="2:18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</row>
    <row r="41" spans="2:18">
      <c r="C41" s="1" t="s">
        <v>24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29"/>
      <c r="P41" s="29"/>
      <c r="Q41" s="29"/>
      <c r="R41" s="29"/>
    </row>
    <row r="42" spans="2:18">
      <c r="B42" s="48">
        <v>0</v>
      </c>
      <c r="C42" s="76">
        <v>40555</v>
      </c>
      <c r="D42" s="77"/>
      <c r="E42" s="78" t="s">
        <v>50</v>
      </c>
      <c r="F42" s="79" t="s">
        <v>25</v>
      </c>
      <c r="G42" s="33" t="s">
        <v>39</v>
      </c>
      <c r="H42" s="80"/>
      <c r="I42" s="81">
        <v>0</v>
      </c>
      <c r="J42" s="81"/>
      <c r="K42" s="136"/>
      <c r="L42" s="139">
        <v>0</v>
      </c>
      <c r="M42" s="145">
        <v>0</v>
      </c>
      <c r="N42" s="142"/>
      <c r="O42" s="81"/>
      <c r="P42" s="81"/>
      <c r="Q42" s="81"/>
      <c r="R42" s="38">
        <f t="shared" ref="R42:R43" si="21">SUM(H42:Q42)</f>
        <v>0</v>
      </c>
    </row>
    <row r="43" spans="2:18" ht="15.75" thickBot="1">
      <c r="B43" s="48">
        <v>1</v>
      </c>
      <c r="C43" s="84">
        <f t="shared" ref="C43" si="22">+IF(C42="","",C42)</f>
        <v>40555</v>
      </c>
      <c r="D43" s="82">
        <v>1</v>
      </c>
      <c r="E43" s="85"/>
      <c r="F43" s="83">
        <v>1.2</v>
      </c>
      <c r="G43" s="87" t="str">
        <f>+IF(G42="","",G42)</f>
        <v>KKR</v>
      </c>
      <c r="H43" s="88">
        <f>+H42*$D43*$F43</f>
        <v>0</v>
      </c>
      <c r="I43" s="89">
        <f t="shared" ref="I43:Q43" si="23">+I42*$D43*$F43</f>
        <v>0</v>
      </c>
      <c r="J43" s="89">
        <f t="shared" si="23"/>
        <v>0</v>
      </c>
      <c r="K43" s="137">
        <f t="shared" si="23"/>
        <v>0</v>
      </c>
      <c r="L43" s="140">
        <f t="shared" si="23"/>
        <v>0</v>
      </c>
      <c r="M43" s="146">
        <f t="shared" si="23"/>
        <v>0</v>
      </c>
      <c r="N43" s="143">
        <f t="shared" si="23"/>
        <v>0</v>
      </c>
      <c r="O43" s="89">
        <f t="shared" si="23"/>
        <v>0</v>
      </c>
      <c r="P43" s="89">
        <f t="shared" si="23"/>
        <v>0</v>
      </c>
      <c r="Q43" s="89">
        <f t="shared" si="23"/>
        <v>0</v>
      </c>
      <c r="R43" s="90">
        <f t="shared" si="21"/>
        <v>0</v>
      </c>
    </row>
    <row r="44" spans="2:18">
      <c r="B44" s="48">
        <v>0</v>
      </c>
      <c r="C44" s="91">
        <v>40555</v>
      </c>
      <c r="D44" s="92"/>
      <c r="E44" s="93" t="s">
        <v>50</v>
      </c>
      <c r="F44" s="79" t="s">
        <v>25</v>
      </c>
      <c r="G44" s="33" t="s">
        <v>39</v>
      </c>
      <c r="H44" s="96"/>
      <c r="I44" s="97">
        <v>0</v>
      </c>
      <c r="J44" s="97"/>
      <c r="K44" s="138"/>
      <c r="L44" s="141"/>
      <c r="M44" s="145">
        <v>0</v>
      </c>
      <c r="N44" s="144"/>
      <c r="O44" s="97"/>
      <c r="P44" s="97"/>
      <c r="Q44" s="97"/>
      <c r="R44" s="98">
        <f t="shared" ref="R44:R49" si="24">SUM(H44:Q44)</f>
        <v>0</v>
      </c>
    </row>
    <row r="45" spans="2:18" ht="15.75" thickBot="1">
      <c r="B45" s="48">
        <v>1</v>
      </c>
      <c r="C45" s="84">
        <f t="shared" ref="C45" si="25">+IF(C44="","",C44)</f>
        <v>40555</v>
      </c>
      <c r="D45" s="82">
        <v>1</v>
      </c>
      <c r="E45" s="85"/>
      <c r="F45" s="83">
        <v>1.2</v>
      </c>
      <c r="G45" s="87" t="str">
        <f t="shared" ref="G45" si="26">+IF(G44="","",G44)</f>
        <v>KKR</v>
      </c>
      <c r="H45" s="88">
        <f t="shared" ref="H45:Q45" si="27">+H44*$D45*$F45</f>
        <v>0</v>
      </c>
      <c r="I45" s="89">
        <f t="shared" si="27"/>
        <v>0</v>
      </c>
      <c r="J45" s="89">
        <f t="shared" si="27"/>
        <v>0</v>
      </c>
      <c r="K45" s="137">
        <f t="shared" si="27"/>
        <v>0</v>
      </c>
      <c r="L45" s="140">
        <f t="shared" si="27"/>
        <v>0</v>
      </c>
      <c r="M45" s="146">
        <f t="shared" si="27"/>
        <v>0</v>
      </c>
      <c r="N45" s="143">
        <f t="shared" si="27"/>
        <v>0</v>
      </c>
      <c r="O45" s="89">
        <f t="shared" si="27"/>
        <v>0</v>
      </c>
      <c r="P45" s="89">
        <f t="shared" si="27"/>
        <v>0</v>
      </c>
      <c r="Q45" s="89">
        <f t="shared" si="27"/>
        <v>0</v>
      </c>
      <c r="R45" s="90">
        <f t="shared" si="24"/>
        <v>0</v>
      </c>
    </row>
    <row r="46" spans="2:18">
      <c r="B46" s="48">
        <v>0</v>
      </c>
      <c r="C46" s="91"/>
      <c r="D46" s="92"/>
      <c r="E46" s="93"/>
      <c r="F46" s="94"/>
      <c r="G46" s="33"/>
      <c r="H46" s="96"/>
      <c r="I46" s="97">
        <v>0</v>
      </c>
      <c r="J46" s="97"/>
      <c r="K46" s="138"/>
      <c r="L46" s="141"/>
      <c r="M46" s="147">
        <v>0</v>
      </c>
      <c r="N46" s="144"/>
      <c r="O46" s="97"/>
      <c r="P46" s="97"/>
      <c r="Q46" s="97"/>
      <c r="R46" s="98">
        <f t="shared" si="24"/>
        <v>0</v>
      </c>
    </row>
    <row r="47" spans="2:18" ht="15.75" thickBot="1">
      <c r="B47" s="48">
        <v>1</v>
      </c>
      <c r="C47" s="84" t="str">
        <f t="shared" ref="C47" si="28">+IF(C46="","",C46)</f>
        <v/>
      </c>
      <c r="D47" s="82">
        <v>1</v>
      </c>
      <c r="E47" s="85"/>
      <c r="F47" s="83">
        <v>1</v>
      </c>
      <c r="G47" s="87" t="str">
        <f t="shared" ref="G47" si="29">+IF(G46="","",G46)</f>
        <v/>
      </c>
      <c r="H47" s="88">
        <f t="shared" ref="H47:Q47" si="30">+H46*$D47*$F47</f>
        <v>0</v>
      </c>
      <c r="I47" s="89">
        <f t="shared" si="30"/>
        <v>0</v>
      </c>
      <c r="J47" s="89">
        <f t="shared" si="30"/>
        <v>0</v>
      </c>
      <c r="K47" s="137">
        <f t="shared" si="30"/>
        <v>0</v>
      </c>
      <c r="L47" s="140">
        <f t="shared" si="30"/>
        <v>0</v>
      </c>
      <c r="M47" s="146">
        <f t="shared" si="30"/>
        <v>0</v>
      </c>
      <c r="N47" s="143">
        <f t="shared" si="30"/>
        <v>0</v>
      </c>
      <c r="O47" s="89">
        <f t="shared" si="30"/>
        <v>0</v>
      </c>
      <c r="P47" s="89">
        <f t="shared" si="30"/>
        <v>0</v>
      </c>
      <c r="Q47" s="89">
        <f t="shared" si="30"/>
        <v>0</v>
      </c>
      <c r="R47" s="90">
        <f t="shared" si="24"/>
        <v>0</v>
      </c>
    </row>
    <row r="48" spans="2:18">
      <c r="B48" s="48">
        <v>0</v>
      </c>
      <c r="C48" s="91"/>
      <c r="D48" s="92"/>
      <c r="E48" s="93"/>
      <c r="F48" s="94"/>
      <c r="G48" s="95"/>
      <c r="H48" s="96"/>
      <c r="I48" s="97">
        <v>0</v>
      </c>
      <c r="J48" s="97"/>
      <c r="K48" s="138"/>
      <c r="L48" s="141"/>
      <c r="M48" s="147">
        <v>0</v>
      </c>
      <c r="N48" s="144"/>
      <c r="O48" s="97"/>
      <c r="P48" s="97"/>
      <c r="Q48" s="97"/>
      <c r="R48" s="98">
        <f t="shared" si="24"/>
        <v>0</v>
      </c>
    </row>
    <row r="49" spans="2:18" ht="15.75" thickBot="1">
      <c r="B49" s="48">
        <v>1</v>
      </c>
      <c r="C49" s="84" t="str">
        <f t="shared" ref="C49" si="31">+IF(C48="","",C48)</f>
        <v/>
      </c>
      <c r="D49" s="82">
        <v>1</v>
      </c>
      <c r="E49" s="85"/>
      <c r="F49" s="83">
        <v>1</v>
      </c>
      <c r="G49" s="156" t="str">
        <f t="shared" ref="G49" si="32">+IF(G48="","",G48)</f>
        <v/>
      </c>
      <c r="H49" s="148">
        <f t="shared" ref="H49:Q49" si="33">+H48*$D49*$F49</f>
        <v>0</v>
      </c>
      <c r="I49" s="149">
        <f t="shared" si="33"/>
        <v>0</v>
      </c>
      <c r="J49" s="149">
        <f t="shared" si="33"/>
        <v>0</v>
      </c>
      <c r="K49" s="150">
        <f t="shared" si="33"/>
        <v>0</v>
      </c>
      <c r="L49" s="151">
        <f t="shared" si="33"/>
        <v>0</v>
      </c>
      <c r="M49" s="152">
        <f t="shared" si="33"/>
        <v>0</v>
      </c>
      <c r="N49" s="153">
        <f t="shared" si="33"/>
        <v>0</v>
      </c>
      <c r="O49" s="149">
        <f t="shared" si="33"/>
        <v>0</v>
      </c>
      <c r="P49" s="149">
        <f t="shared" si="33"/>
        <v>0</v>
      </c>
      <c r="Q49" s="149">
        <f t="shared" si="33"/>
        <v>0</v>
      </c>
      <c r="R49" s="154">
        <f t="shared" si="24"/>
        <v>0</v>
      </c>
    </row>
    <row r="50" spans="2:18">
      <c r="G50" s="49" t="s">
        <v>19</v>
      </c>
      <c r="H50" s="50">
        <f t="shared" ref="H50:R50" si="34">SUMPRODUCT($B$42:$B$49,H42:H49)</f>
        <v>0</v>
      </c>
      <c r="I50" s="51">
        <f t="shared" si="34"/>
        <v>0</v>
      </c>
      <c r="J50" s="52">
        <f t="shared" si="34"/>
        <v>0</v>
      </c>
      <c r="K50" s="131">
        <f t="shared" si="34"/>
        <v>0</v>
      </c>
      <c r="L50" s="135">
        <f t="shared" si="34"/>
        <v>0</v>
      </c>
      <c r="M50" s="155">
        <f t="shared" si="34"/>
        <v>0</v>
      </c>
      <c r="N50" s="52">
        <f t="shared" si="34"/>
        <v>0</v>
      </c>
      <c r="O50" s="51">
        <f t="shared" si="34"/>
        <v>0</v>
      </c>
      <c r="P50" s="51">
        <f t="shared" si="34"/>
        <v>0</v>
      </c>
      <c r="Q50" s="51">
        <f t="shared" si="34"/>
        <v>0</v>
      </c>
      <c r="R50" s="54">
        <f t="shared" si="34"/>
        <v>0</v>
      </c>
    </row>
    <row r="52" spans="2:18">
      <c r="G52" s="157" t="s">
        <v>20</v>
      </c>
      <c r="H52" s="158">
        <f t="shared" ref="H52:R52" si="35">+H27+H39+H50</f>
        <v>98.68</v>
      </c>
      <c r="I52" s="159">
        <f t="shared" si="35"/>
        <v>460.92999999999995</v>
      </c>
      <c r="J52" s="160">
        <f t="shared" si="35"/>
        <v>38.660000000000004</v>
      </c>
      <c r="K52" s="161">
        <f t="shared" si="35"/>
        <v>1154.8700000000001</v>
      </c>
      <c r="L52" s="162">
        <f t="shared" si="35"/>
        <v>21.41</v>
      </c>
      <c r="M52" s="163">
        <f t="shared" si="35"/>
        <v>65.761279999999999</v>
      </c>
      <c r="N52" s="160">
        <f t="shared" si="35"/>
        <v>369.3</v>
      </c>
      <c r="O52" s="159">
        <f t="shared" si="35"/>
        <v>61.1</v>
      </c>
      <c r="P52" s="159">
        <f t="shared" si="35"/>
        <v>0</v>
      </c>
      <c r="Q52" s="159">
        <f t="shared" si="35"/>
        <v>3.25</v>
      </c>
      <c r="R52" s="54">
        <f t="shared" si="35"/>
        <v>2273.96128</v>
      </c>
    </row>
    <row r="54" spans="2:18">
      <c r="C54" s="105" t="s">
        <v>26</v>
      </c>
      <c r="D54" s="106" t="s">
        <v>28</v>
      </c>
      <c r="E54" s="106" t="s">
        <v>29</v>
      </c>
      <c r="F54" s="106" t="s">
        <v>30</v>
      </c>
      <c r="G54" s="106" t="s">
        <v>27</v>
      </c>
      <c r="H54" s="106" t="s">
        <v>32</v>
      </c>
      <c r="I54" s="107" t="s">
        <v>51</v>
      </c>
    </row>
    <row r="55" spans="2:18">
      <c r="C55" s="108">
        <v>40593</v>
      </c>
      <c r="D55" s="109" t="s">
        <v>36</v>
      </c>
      <c r="E55" s="109" t="s">
        <v>103</v>
      </c>
      <c r="F55" s="110">
        <v>346</v>
      </c>
      <c r="G55" s="109" t="s">
        <v>94</v>
      </c>
      <c r="H55" s="109" t="s">
        <v>104</v>
      </c>
      <c r="I55" s="111">
        <f>+IF(H55="Oui",2*F55,F55)</f>
        <v>346</v>
      </c>
    </row>
    <row r="56" spans="2:18">
      <c r="C56" s="112">
        <v>40595</v>
      </c>
      <c r="D56" s="113" t="s">
        <v>103</v>
      </c>
      <c r="E56" s="113" t="s">
        <v>105</v>
      </c>
      <c r="F56" s="56">
        <v>360</v>
      </c>
      <c r="G56" s="113" t="s">
        <v>39</v>
      </c>
      <c r="H56" s="113" t="s">
        <v>104</v>
      </c>
      <c r="I56" s="114">
        <f t="shared" ref="I56:I69" si="36">+IF(H56="Oui",2*F56,F56)</f>
        <v>360</v>
      </c>
    </row>
    <row r="57" spans="2:18">
      <c r="C57" s="112">
        <v>40595</v>
      </c>
      <c r="D57" s="113" t="s">
        <v>105</v>
      </c>
      <c r="E57" s="113" t="s">
        <v>106</v>
      </c>
      <c r="F57" s="56">
        <v>213</v>
      </c>
      <c r="G57" s="113" t="s">
        <v>107</v>
      </c>
      <c r="H57" s="113" t="s">
        <v>104</v>
      </c>
      <c r="I57" s="114">
        <f t="shared" si="36"/>
        <v>213</v>
      </c>
    </row>
    <row r="58" spans="2:18">
      <c r="C58" s="112">
        <v>40595</v>
      </c>
      <c r="D58" s="113" t="s">
        <v>108</v>
      </c>
      <c r="E58" s="113" t="s">
        <v>103</v>
      </c>
      <c r="F58" s="56">
        <v>500</v>
      </c>
      <c r="G58" s="113" t="s">
        <v>109</v>
      </c>
      <c r="H58" s="113" t="s">
        <v>104</v>
      </c>
      <c r="I58" s="114">
        <f t="shared" si="36"/>
        <v>500</v>
      </c>
    </row>
    <row r="59" spans="2:18">
      <c r="C59" s="112">
        <v>40597</v>
      </c>
      <c r="D59" s="113" t="s">
        <v>103</v>
      </c>
      <c r="E59" s="113" t="s">
        <v>31</v>
      </c>
      <c r="F59" s="56">
        <v>346</v>
      </c>
      <c r="G59" s="113" t="s">
        <v>109</v>
      </c>
      <c r="H59" s="113" t="s">
        <v>104</v>
      </c>
      <c r="I59" s="114">
        <f t="shared" si="36"/>
        <v>346</v>
      </c>
    </row>
    <row r="60" spans="2:18">
      <c r="C60" s="175" t="s">
        <v>2</v>
      </c>
      <c r="D60" s="113" t="s">
        <v>36</v>
      </c>
      <c r="E60" s="113" t="s">
        <v>31</v>
      </c>
      <c r="F60" s="56">
        <f>21*10</f>
        <v>210</v>
      </c>
      <c r="G60" s="113" t="s">
        <v>111</v>
      </c>
      <c r="H60" s="113" t="s">
        <v>110</v>
      </c>
      <c r="I60" s="114">
        <f t="shared" si="36"/>
        <v>420</v>
      </c>
    </row>
    <row r="61" spans="2:18">
      <c r="C61" s="112">
        <v>40588</v>
      </c>
      <c r="D61" s="113" t="s">
        <v>36</v>
      </c>
      <c r="E61" s="113" t="s">
        <v>103</v>
      </c>
      <c r="F61" s="56">
        <v>346</v>
      </c>
      <c r="G61" s="113" t="s">
        <v>94</v>
      </c>
      <c r="H61" s="113" t="s">
        <v>110</v>
      </c>
      <c r="I61" s="114">
        <f t="shared" ref="I61" si="37">+IF(H61="Oui",2*F61,F61)</f>
        <v>692</v>
      </c>
    </row>
    <row r="62" spans="2:18">
      <c r="C62" s="112"/>
      <c r="D62" s="113"/>
      <c r="E62" s="113"/>
      <c r="F62" s="56"/>
      <c r="G62" s="113"/>
      <c r="H62" s="113" t="s">
        <v>104</v>
      </c>
      <c r="I62" s="114">
        <f t="shared" si="36"/>
        <v>0</v>
      </c>
    </row>
    <row r="63" spans="2:18">
      <c r="C63" s="112"/>
      <c r="D63" s="113"/>
      <c r="E63" s="113"/>
      <c r="F63" s="56"/>
      <c r="G63" s="113"/>
      <c r="H63" s="113" t="s">
        <v>104</v>
      </c>
      <c r="I63" s="114">
        <f t="shared" si="36"/>
        <v>0</v>
      </c>
    </row>
    <row r="64" spans="2:18">
      <c r="C64" s="112"/>
      <c r="D64" s="113"/>
      <c r="E64" s="113"/>
      <c r="F64" s="56"/>
      <c r="G64" s="113"/>
      <c r="H64" s="113" t="s">
        <v>104</v>
      </c>
      <c r="I64" s="114">
        <f t="shared" si="36"/>
        <v>0</v>
      </c>
    </row>
    <row r="65" spans="3:18">
      <c r="C65" s="112"/>
      <c r="D65" s="113"/>
      <c r="E65" s="113"/>
      <c r="F65" s="56"/>
      <c r="G65" s="113"/>
      <c r="H65" s="113" t="s">
        <v>104</v>
      </c>
      <c r="I65" s="114">
        <f t="shared" si="36"/>
        <v>0</v>
      </c>
    </row>
    <row r="66" spans="3:18">
      <c r="C66" s="112"/>
      <c r="D66" s="113"/>
      <c r="E66" s="113"/>
      <c r="F66" s="56"/>
      <c r="G66" s="113"/>
      <c r="H66" s="113" t="s">
        <v>104</v>
      </c>
      <c r="I66" s="114">
        <f t="shared" si="36"/>
        <v>0</v>
      </c>
    </row>
    <row r="67" spans="3:18">
      <c r="C67" s="112"/>
      <c r="D67" s="113"/>
      <c r="E67" s="113"/>
      <c r="F67" s="56"/>
      <c r="G67" s="113"/>
      <c r="H67" s="113" t="s">
        <v>104</v>
      </c>
      <c r="I67" s="114">
        <f t="shared" si="36"/>
        <v>0</v>
      </c>
    </row>
    <row r="68" spans="3:18">
      <c r="C68" s="112"/>
      <c r="D68" s="113"/>
      <c r="E68" s="113"/>
      <c r="F68" s="56"/>
      <c r="G68" s="113"/>
      <c r="H68" s="113" t="s">
        <v>104</v>
      </c>
      <c r="I68" s="114">
        <f t="shared" si="36"/>
        <v>0</v>
      </c>
    </row>
    <row r="69" spans="3:18">
      <c r="C69" s="115"/>
      <c r="D69" s="116"/>
      <c r="E69" s="116"/>
      <c r="F69" s="117"/>
      <c r="G69" s="116"/>
      <c r="H69" s="116" t="s">
        <v>104</v>
      </c>
      <c r="I69" s="118">
        <f t="shared" si="36"/>
        <v>0</v>
      </c>
      <c r="J69" s="120" t="s">
        <v>52</v>
      </c>
      <c r="K69" s="109"/>
      <c r="L69" s="121" t="s">
        <v>53</v>
      </c>
    </row>
    <row r="70" spans="3:18">
      <c r="C70" s="99"/>
      <c r="D70" s="100"/>
      <c r="E70" s="100"/>
      <c r="F70" s="48"/>
      <c r="G70" s="100"/>
      <c r="H70" s="164" t="s">
        <v>51</v>
      </c>
      <c r="I70" s="165">
        <f>SUM(I55:I69)</f>
        <v>2877</v>
      </c>
      <c r="J70" s="166">
        <v>0.44</v>
      </c>
      <c r="K70" s="166"/>
      <c r="L70" s="119">
        <f>+I70*J70</f>
        <v>1265.8800000000001</v>
      </c>
      <c r="P70" s="167" t="s">
        <v>91</v>
      </c>
      <c r="Q70" s="167"/>
      <c r="R70" s="168">
        <f>+R52+L70</f>
        <v>3539.8412800000001</v>
      </c>
    </row>
    <row r="71" spans="3:18">
      <c r="C71" s="99"/>
      <c r="D71" s="100"/>
      <c r="E71" s="100"/>
      <c r="F71" s="48"/>
      <c r="G71" s="100"/>
      <c r="H71" s="100"/>
      <c r="I71" s="48"/>
    </row>
    <row r="72" spans="3:18">
      <c r="C72" s="99"/>
      <c r="D72" s="100"/>
      <c r="E72" s="100"/>
      <c r="F72" s="48"/>
      <c r="G72" s="100"/>
      <c r="H72" s="100"/>
      <c r="I72" s="48"/>
    </row>
    <row r="73" spans="3:18">
      <c r="C73" s="99"/>
      <c r="D73" s="100"/>
      <c r="E73" s="100"/>
      <c r="F73" s="48"/>
      <c r="G73" s="100"/>
      <c r="H73" s="100"/>
      <c r="I73" s="48"/>
    </row>
    <row r="74" spans="3:18">
      <c r="C74" s="99"/>
      <c r="D74" s="100"/>
      <c r="E74" s="100"/>
      <c r="F74" s="48"/>
      <c r="G74" s="100"/>
      <c r="H74" s="100"/>
      <c r="I74" s="48"/>
    </row>
    <row r="75" spans="3:18">
      <c r="C75" s="99"/>
      <c r="D75" s="100"/>
      <c r="E75" s="100"/>
      <c r="F75" s="48"/>
      <c r="G75" s="100"/>
      <c r="H75" s="100"/>
      <c r="I75" s="48"/>
    </row>
    <row r="76" spans="3:18">
      <c r="C76" s="99"/>
      <c r="D76" s="100"/>
      <c r="E76" s="100"/>
      <c r="F76" s="48"/>
      <c r="G76" s="100"/>
      <c r="H76" s="100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2" orientation="landscape" r:id="rId1"/>
  <headerFoot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X76"/>
  <sheetViews>
    <sheetView showGridLines="0" tabSelected="1" zoomScale="80" zoomScaleNormal="80" workbookViewId="0">
      <selection activeCell="A2" sqref="A2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4" width="11.42578125" style="3"/>
    <col min="5" max="5" width="14.28515625" style="3" customWidth="1"/>
    <col min="6" max="6" width="11.42578125" style="3"/>
    <col min="7" max="7" width="39.85546875" style="3" customWidth="1"/>
    <col min="8" max="8" width="11.42578125" style="3"/>
    <col min="9" max="9" width="12.5703125" style="3" customWidth="1"/>
    <col min="10" max="10" width="12.28515625" style="3" customWidth="1"/>
    <col min="11" max="13" width="11.42578125" style="3"/>
    <col min="14" max="14" width="12.42578125" style="3" customWidth="1"/>
    <col min="15" max="16384" width="11.42578125" style="3"/>
  </cols>
  <sheetData>
    <row r="2" spans="2:24">
      <c r="C2" s="177" t="s">
        <v>116</v>
      </c>
    </row>
    <row r="5" spans="2:24">
      <c r="C5" s="169" t="s">
        <v>92</v>
      </c>
      <c r="D5" s="179">
        <v>40603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43.5" customHeight="1">
      <c r="C7" s="66" t="s">
        <v>1</v>
      </c>
      <c r="D7" s="67" t="s">
        <v>16</v>
      </c>
      <c r="E7" s="67" t="s">
        <v>9</v>
      </c>
      <c r="F7" s="67" t="s">
        <v>72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40605</v>
      </c>
      <c r="D9" s="101"/>
      <c r="E9" s="32">
        <v>1</v>
      </c>
      <c r="F9" s="101" t="s">
        <v>72</v>
      </c>
      <c r="G9" s="33" t="s">
        <v>94</v>
      </c>
      <c r="H9" s="34"/>
      <c r="I9" s="35"/>
      <c r="J9" s="36"/>
      <c r="K9" s="129"/>
      <c r="L9" s="132"/>
      <c r="M9" s="37"/>
      <c r="N9" s="36"/>
      <c r="O9" s="35">
        <v>23.2</v>
      </c>
      <c r="P9" s="35"/>
      <c r="Q9" s="35"/>
      <c r="R9" s="21">
        <f t="shared" ref="R9:R26" si="0">SUM(H9:Q9)</f>
        <v>23.2</v>
      </c>
    </row>
    <row r="10" spans="2:24">
      <c r="B10" s="48">
        <v>1</v>
      </c>
      <c r="C10" s="2">
        <v>40612</v>
      </c>
      <c r="D10" s="15"/>
      <c r="E10" s="15">
        <v>2</v>
      </c>
      <c r="F10" s="16" t="s">
        <v>72</v>
      </c>
      <c r="G10" s="17" t="s">
        <v>94</v>
      </c>
      <c r="H10" s="27"/>
      <c r="I10" s="18"/>
      <c r="J10" s="20"/>
      <c r="K10" s="30"/>
      <c r="L10" s="133"/>
      <c r="M10" s="19"/>
      <c r="N10" s="20"/>
      <c r="O10" s="18">
        <v>17.2</v>
      </c>
      <c r="P10" s="18"/>
      <c r="Q10" s="18"/>
      <c r="R10" s="21">
        <f t="shared" si="0"/>
        <v>17.2</v>
      </c>
      <c r="X10" s="3">
        <v>39</v>
      </c>
    </row>
    <row r="11" spans="2:24">
      <c r="B11" s="48">
        <v>1</v>
      </c>
      <c r="C11" s="14">
        <v>40604</v>
      </c>
      <c r="D11" s="15"/>
      <c r="E11" s="15">
        <v>3</v>
      </c>
      <c r="F11" s="178" t="s">
        <v>117</v>
      </c>
      <c r="G11" s="17" t="s">
        <v>118</v>
      </c>
      <c r="H11" s="27"/>
      <c r="I11" s="18"/>
      <c r="J11" s="20"/>
      <c r="K11" s="30"/>
      <c r="L11" s="133"/>
      <c r="M11" s="19"/>
      <c r="N11" s="20">
        <f>30*2</f>
        <v>60</v>
      </c>
      <c r="O11" s="18"/>
      <c r="P11" s="18"/>
      <c r="Q11" s="18"/>
      <c r="R11" s="21">
        <f t="shared" si="0"/>
        <v>60</v>
      </c>
      <c r="X11" s="3">
        <v>1.55</v>
      </c>
    </row>
    <row r="12" spans="2:24">
      <c r="B12" s="48">
        <v>1</v>
      </c>
      <c r="C12" s="14">
        <v>40612</v>
      </c>
      <c r="D12" s="15"/>
      <c r="E12" s="15">
        <v>4</v>
      </c>
      <c r="F12" s="178" t="s">
        <v>117</v>
      </c>
      <c r="G12" s="17" t="s">
        <v>119</v>
      </c>
      <c r="H12" s="27"/>
      <c r="I12" s="18">
        <f>2.67+2.75</f>
        <v>5.42</v>
      </c>
      <c r="J12" s="20"/>
      <c r="K12" s="30">
        <v>99.48</v>
      </c>
      <c r="L12" s="133">
        <v>0.15</v>
      </c>
      <c r="M12" s="19">
        <f>0.53+19.5</f>
        <v>20.03</v>
      </c>
      <c r="N12" s="20"/>
      <c r="O12" s="18"/>
      <c r="P12" s="18"/>
      <c r="Q12" s="18"/>
      <c r="R12" s="21">
        <f t="shared" si="0"/>
        <v>125.08000000000001</v>
      </c>
      <c r="X12" s="3">
        <f>+X10/X11</f>
        <v>25.161290322580644</v>
      </c>
    </row>
    <row r="13" spans="2:24">
      <c r="B13" s="48">
        <v>1</v>
      </c>
      <c r="C13" s="14">
        <v>40596</v>
      </c>
      <c r="D13" s="15"/>
      <c r="E13" s="15">
        <v>5</v>
      </c>
      <c r="F13" s="178" t="s">
        <v>117</v>
      </c>
      <c r="G13" s="17" t="s">
        <v>120</v>
      </c>
      <c r="H13" s="27"/>
      <c r="I13" s="18"/>
      <c r="J13" s="20"/>
      <c r="K13" s="30">
        <v>103.39</v>
      </c>
      <c r="L13" s="133"/>
      <c r="M13" s="19">
        <v>20.260000000000002</v>
      </c>
      <c r="N13" s="20"/>
      <c r="O13" s="18"/>
      <c r="P13" s="18"/>
      <c r="Q13" s="18"/>
      <c r="R13" s="21">
        <f t="shared" si="0"/>
        <v>123.65</v>
      </c>
      <c r="X13" s="3">
        <f>39/1.55</f>
        <v>25.161290322580644</v>
      </c>
    </row>
    <row r="14" spans="2:24">
      <c r="B14" s="48">
        <v>1</v>
      </c>
      <c r="C14" s="14"/>
      <c r="D14" s="15"/>
      <c r="E14" s="15"/>
      <c r="F14" s="16"/>
      <c r="G14" s="17"/>
      <c r="H14" s="27"/>
      <c r="I14" s="18"/>
      <c r="J14" s="20"/>
      <c r="K14" s="30"/>
      <c r="L14" s="133"/>
      <c r="M14" s="19"/>
      <c r="N14" s="20"/>
      <c r="O14" s="18"/>
      <c r="P14" s="18"/>
      <c r="Q14" s="18"/>
      <c r="R14" s="21">
        <f t="shared" si="0"/>
        <v>0</v>
      </c>
    </row>
    <row r="15" spans="2:24">
      <c r="B15" s="48">
        <v>1</v>
      </c>
      <c r="C15" s="14"/>
      <c r="D15" s="15"/>
      <c r="E15" s="15"/>
      <c r="F15" s="16"/>
      <c r="G15" s="17"/>
      <c r="H15" s="27"/>
      <c r="I15" s="18"/>
      <c r="J15" s="20"/>
      <c r="K15" s="30"/>
      <c r="L15" s="133"/>
      <c r="M15" s="19"/>
      <c r="N15" s="20"/>
      <c r="O15" s="18"/>
      <c r="P15" s="18"/>
      <c r="Q15" s="18"/>
      <c r="R15" s="21">
        <f t="shared" ref="R15:R16" si="1">SUM(H15:Q15)</f>
        <v>0</v>
      </c>
    </row>
    <row r="16" spans="2:24">
      <c r="B16" s="48">
        <v>1</v>
      </c>
      <c r="C16" s="14"/>
      <c r="D16" s="15"/>
      <c r="E16" s="15"/>
      <c r="F16" s="16"/>
      <c r="G16" s="17"/>
      <c r="H16" s="27"/>
      <c r="I16" s="18"/>
      <c r="J16" s="20"/>
      <c r="K16" s="30"/>
      <c r="L16" s="133"/>
      <c r="M16" s="19"/>
      <c r="N16" s="20"/>
      <c r="O16" s="18"/>
      <c r="P16" s="18"/>
      <c r="Q16" s="18"/>
      <c r="R16" s="21">
        <f t="shared" si="1"/>
        <v>0</v>
      </c>
    </row>
    <row r="17" spans="1:18">
      <c r="B17" s="48">
        <v>1</v>
      </c>
      <c r="C17" s="14"/>
      <c r="D17" s="15"/>
      <c r="E17" s="15"/>
      <c r="F17" s="16"/>
      <c r="G17" s="17"/>
      <c r="H17" s="27"/>
      <c r="I17" s="18"/>
      <c r="J17" s="20"/>
      <c r="K17" s="30"/>
      <c r="L17" s="133"/>
      <c r="M17" s="19"/>
      <c r="N17" s="20"/>
      <c r="O17" s="18"/>
      <c r="P17" s="18"/>
      <c r="Q17" s="18"/>
      <c r="R17" s="21">
        <f t="shared" si="0"/>
        <v>0</v>
      </c>
    </row>
    <row r="18" spans="1:18">
      <c r="B18" s="48">
        <v>1</v>
      </c>
      <c r="C18" s="2"/>
      <c r="D18" s="15"/>
      <c r="E18" s="15"/>
      <c r="F18" s="16"/>
      <c r="G18" s="17"/>
      <c r="H18" s="27"/>
      <c r="I18" s="18"/>
      <c r="J18" s="20"/>
      <c r="K18" s="30"/>
      <c r="L18" s="133"/>
      <c r="M18" s="19"/>
      <c r="N18" s="20"/>
      <c r="O18" s="18"/>
      <c r="P18" s="18"/>
      <c r="Q18" s="18"/>
      <c r="R18" s="21">
        <f t="shared" si="0"/>
        <v>0</v>
      </c>
    </row>
    <row r="19" spans="1:18">
      <c r="B19" s="48">
        <v>1</v>
      </c>
      <c r="C19" s="2"/>
      <c r="D19" s="15"/>
      <c r="E19" s="15"/>
      <c r="F19" s="16"/>
      <c r="G19" s="17"/>
      <c r="H19" s="27"/>
      <c r="I19" s="18"/>
      <c r="J19" s="20"/>
      <c r="K19" s="30"/>
      <c r="L19" s="133"/>
      <c r="M19" s="19"/>
      <c r="N19" s="20"/>
      <c r="O19" s="18"/>
      <c r="P19" s="18"/>
      <c r="Q19" s="18"/>
      <c r="R19" s="21">
        <f t="shared" ref="R19:R20" si="2">SUM(H19:Q19)</f>
        <v>0</v>
      </c>
    </row>
    <row r="20" spans="1:18">
      <c r="B20" s="48">
        <v>1</v>
      </c>
      <c r="C20" s="2"/>
      <c r="D20" s="15"/>
      <c r="E20" s="15"/>
      <c r="F20" s="16"/>
      <c r="G20" s="17"/>
      <c r="H20" s="27"/>
      <c r="I20" s="18"/>
      <c r="J20" s="20"/>
      <c r="K20" s="30"/>
      <c r="L20" s="133"/>
      <c r="M20" s="19"/>
      <c r="N20" s="20"/>
      <c r="O20" s="18"/>
      <c r="P20" s="18"/>
      <c r="Q20" s="18"/>
      <c r="R20" s="21">
        <f t="shared" si="2"/>
        <v>0</v>
      </c>
    </row>
    <row r="21" spans="1:18">
      <c r="B21" s="48">
        <v>1</v>
      </c>
      <c r="C21" s="2"/>
      <c r="D21" s="15"/>
      <c r="E21" s="176"/>
      <c r="F21" s="16"/>
      <c r="G21" s="17"/>
      <c r="H21" s="27"/>
      <c r="I21" s="18"/>
      <c r="J21" s="20"/>
      <c r="K21" s="30"/>
      <c r="L21" s="133"/>
      <c r="M21" s="19"/>
      <c r="N21" s="20"/>
      <c r="O21" s="18"/>
      <c r="P21" s="18"/>
      <c r="Q21" s="18"/>
      <c r="R21" s="21">
        <f t="shared" ref="R21:R24" si="3">SUM(H21:Q21)</f>
        <v>0</v>
      </c>
    </row>
    <row r="22" spans="1:18">
      <c r="B22" s="48">
        <v>1</v>
      </c>
      <c r="C22" s="2"/>
      <c r="D22" s="15"/>
      <c r="E22" s="15"/>
      <c r="F22" s="16"/>
      <c r="G22" s="17"/>
      <c r="H22" s="27"/>
      <c r="I22" s="18"/>
      <c r="J22" s="20"/>
      <c r="K22" s="30"/>
      <c r="L22" s="133"/>
      <c r="M22" s="19"/>
      <c r="N22" s="20"/>
      <c r="O22" s="18"/>
      <c r="P22" s="18"/>
      <c r="Q22" s="18"/>
      <c r="R22" s="21">
        <f t="shared" si="3"/>
        <v>0</v>
      </c>
    </row>
    <row r="23" spans="1:18">
      <c r="B23" s="48">
        <v>1</v>
      </c>
      <c r="C23" s="2"/>
      <c r="D23" s="15"/>
      <c r="E23" s="15"/>
      <c r="F23" s="16"/>
      <c r="G23" s="17"/>
      <c r="H23" s="27"/>
      <c r="I23" s="18"/>
      <c r="J23" s="20"/>
      <c r="K23" s="30"/>
      <c r="L23" s="133"/>
      <c r="M23" s="19"/>
      <c r="N23" s="20"/>
      <c r="O23" s="18"/>
      <c r="P23" s="18"/>
      <c r="Q23" s="18"/>
      <c r="R23" s="21">
        <f t="shared" si="3"/>
        <v>0</v>
      </c>
    </row>
    <row r="24" spans="1:18">
      <c r="A24" s="1"/>
      <c r="B24" s="48">
        <v>1</v>
      </c>
      <c r="C24" s="2"/>
      <c r="D24" s="15"/>
      <c r="E24" s="15"/>
      <c r="F24" s="178"/>
      <c r="G24" s="17"/>
      <c r="H24" s="27"/>
      <c r="I24" s="18"/>
      <c r="J24" s="20"/>
      <c r="K24" s="30"/>
      <c r="L24" s="133"/>
      <c r="M24" s="19"/>
      <c r="N24" s="20"/>
      <c r="O24" s="18"/>
      <c r="P24" s="18"/>
      <c r="Q24" s="18"/>
      <c r="R24" s="21">
        <f t="shared" si="3"/>
        <v>0</v>
      </c>
    </row>
    <row r="25" spans="1:18">
      <c r="A25" s="1"/>
      <c r="B25" s="48">
        <v>1</v>
      </c>
      <c r="C25" s="2"/>
      <c r="D25" s="15"/>
      <c r="E25" s="15"/>
      <c r="F25" s="178"/>
      <c r="G25" s="17"/>
      <c r="H25" s="27"/>
      <c r="I25" s="18"/>
      <c r="J25" s="20"/>
      <c r="K25" s="30"/>
      <c r="L25" s="133"/>
      <c r="M25" s="19"/>
      <c r="N25" s="20"/>
      <c r="O25" s="18"/>
      <c r="P25" s="18"/>
      <c r="Q25" s="18"/>
      <c r="R25" s="21">
        <f t="shared" ref="R25" si="4">SUM(H25:Q25)</f>
        <v>0</v>
      </c>
    </row>
    <row r="26" spans="1:18">
      <c r="B26" s="48">
        <v>1</v>
      </c>
      <c r="C26" s="39"/>
      <c r="D26" s="40"/>
      <c r="E26" s="40"/>
      <c r="F26" s="41"/>
      <c r="G26" s="42"/>
      <c r="H26" s="43"/>
      <c r="I26" s="44"/>
      <c r="J26" s="45"/>
      <c r="K26" s="130"/>
      <c r="L26" s="134"/>
      <c r="M26" s="46"/>
      <c r="N26" s="45"/>
      <c r="O26" s="44"/>
      <c r="P26" s="44"/>
      <c r="Q26" s="44"/>
      <c r="R26" s="47">
        <f t="shared" si="0"/>
        <v>0</v>
      </c>
    </row>
    <row r="27" spans="1:18">
      <c r="G27" s="49" t="s">
        <v>17</v>
      </c>
      <c r="H27" s="50">
        <f>SUMPRODUCT(H9:H26,$B$9:$B$26)</f>
        <v>0</v>
      </c>
      <c r="I27" s="51">
        <f t="shared" ref="I27:R27" si="5">SUMPRODUCT(I9:I26,$B$9:$B$26)</f>
        <v>5.42</v>
      </c>
      <c r="J27" s="52">
        <f t="shared" si="5"/>
        <v>0</v>
      </c>
      <c r="K27" s="131">
        <f t="shared" si="5"/>
        <v>202.87</v>
      </c>
      <c r="L27" s="135">
        <f t="shared" si="5"/>
        <v>0.15</v>
      </c>
      <c r="M27" s="53">
        <f t="shared" si="5"/>
        <v>40.290000000000006</v>
      </c>
      <c r="N27" s="52">
        <f t="shared" si="5"/>
        <v>60</v>
      </c>
      <c r="O27" s="51">
        <f t="shared" si="5"/>
        <v>40.4</v>
      </c>
      <c r="P27" s="52">
        <f t="shared" si="5"/>
        <v>0</v>
      </c>
      <c r="Q27" s="51">
        <f t="shared" si="5"/>
        <v>0</v>
      </c>
      <c r="R27" s="54">
        <f t="shared" si="5"/>
        <v>349.13</v>
      </c>
    </row>
    <row r="28" spans="1:18" s="55" customFormat="1" ht="14.25" customHeight="1">
      <c r="C28" s="1" t="s">
        <v>23</v>
      </c>
      <c r="D28" s="55">
        <v>0.3</v>
      </c>
      <c r="E28" s="56"/>
      <c r="F28" s="57"/>
      <c r="G28" s="58"/>
      <c r="H28" s="30"/>
      <c r="I28" s="30"/>
      <c r="J28" s="30"/>
      <c r="K28" s="30"/>
      <c r="L28" s="30"/>
      <c r="M28" s="59"/>
      <c r="N28" s="30"/>
      <c r="O28" s="30"/>
      <c r="P28" s="30"/>
      <c r="Q28" s="30"/>
      <c r="R28" s="29"/>
    </row>
    <row r="29" spans="1:18">
      <c r="B29" s="48">
        <v>0</v>
      </c>
      <c r="C29" s="76">
        <v>40575</v>
      </c>
      <c r="D29" s="77"/>
      <c r="E29" s="103" t="s">
        <v>50</v>
      </c>
      <c r="F29" s="79"/>
      <c r="G29" s="33" t="s">
        <v>113</v>
      </c>
      <c r="H29" s="80"/>
      <c r="I29" s="81">
        <v>0</v>
      </c>
      <c r="J29" s="81"/>
      <c r="K29" s="136"/>
      <c r="L29" s="139">
        <f>+I29*L$7</f>
        <v>0</v>
      </c>
      <c r="M29" s="145">
        <f>+I29*M$7</f>
        <v>0</v>
      </c>
      <c r="N29" s="142"/>
      <c r="O29" s="81"/>
      <c r="P29" s="81"/>
      <c r="Q29" s="81"/>
      <c r="R29" s="38">
        <f t="shared" ref="R29:R38" si="6">SUM(H29:Q29)</f>
        <v>0</v>
      </c>
    </row>
    <row r="30" spans="1:18" ht="15.75" thickBot="1">
      <c r="B30" s="48">
        <v>1</v>
      </c>
      <c r="C30" s="84">
        <f>+IF(C29="","",C29)</f>
        <v>40575</v>
      </c>
      <c r="D30" s="82">
        <v>0.32</v>
      </c>
      <c r="E30" s="85"/>
      <c r="F30" s="86"/>
      <c r="G30" s="87" t="str">
        <f>+G29</f>
        <v>Bail Rue des Merlettes</v>
      </c>
      <c r="H30" s="88">
        <f>+H29*$D30</f>
        <v>0</v>
      </c>
      <c r="I30" s="89">
        <f t="shared" ref="I30:Q30" si="7">+I29*$D30</f>
        <v>0</v>
      </c>
      <c r="J30" s="89">
        <f t="shared" si="7"/>
        <v>0</v>
      </c>
      <c r="K30" s="137">
        <f t="shared" si="7"/>
        <v>0</v>
      </c>
      <c r="L30" s="140">
        <f t="shared" si="7"/>
        <v>0</v>
      </c>
      <c r="M30" s="146">
        <f t="shared" si="7"/>
        <v>0</v>
      </c>
      <c r="N30" s="143">
        <f t="shared" si="7"/>
        <v>0</v>
      </c>
      <c r="O30" s="89">
        <f t="shared" si="7"/>
        <v>0</v>
      </c>
      <c r="P30" s="89">
        <f t="shared" si="7"/>
        <v>0</v>
      </c>
      <c r="Q30" s="89">
        <f t="shared" si="7"/>
        <v>0</v>
      </c>
      <c r="R30" s="90">
        <f t="shared" si="6"/>
        <v>0</v>
      </c>
    </row>
    <row r="31" spans="1:18">
      <c r="B31" s="48">
        <v>0</v>
      </c>
      <c r="C31" s="91">
        <v>40575</v>
      </c>
      <c r="D31" s="92"/>
      <c r="E31" s="104" t="s">
        <v>50</v>
      </c>
      <c r="F31" s="94"/>
      <c r="G31" s="95" t="s">
        <v>114</v>
      </c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6"/>
        <v>0</v>
      </c>
    </row>
    <row r="32" spans="1:18" ht="15.75" thickBot="1">
      <c r="B32" s="48">
        <v>1</v>
      </c>
      <c r="C32" s="84">
        <f>+IF(C31="","",C31)</f>
        <v>40575</v>
      </c>
      <c r="D32" s="82">
        <v>0.32</v>
      </c>
      <c r="E32" s="85"/>
      <c r="F32" s="86"/>
      <c r="G32" s="87" t="str">
        <f t="shared" ref="G32" si="8">+G31</f>
        <v>Assurance Habitation Rue des merlettes</v>
      </c>
      <c r="H32" s="88">
        <f t="shared" ref="H32:Q32" si="9">+H31*$D32</f>
        <v>0</v>
      </c>
      <c r="I32" s="89">
        <f t="shared" si="9"/>
        <v>0</v>
      </c>
      <c r="J32" s="89">
        <f t="shared" si="9"/>
        <v>0</v>
      </c>
      <c r="K32" s="137">
        <f t="shared" si="9"/>
        <v>0</v>
      </c>
      <c r="L32" s="140">
        <f t="shared" si="9"/>
        <v>0</v>
      </c>
      <c r="M32" s="146">
        <f t="shared" si="9"/>
        <v>0</v>
      </c>
      <c r="N32" s="143">
        <f t="shared" si="9"/>
        <v>0</v>
      </c>
      <c r="O32" s="89">
        <f t="shared" si="9"/>
        <v>0</v>
      </c>
      <c r="P32" s="89">
        <f t="shared" si="9"/>
        <v>0</v>
      </c>
      <c r="Q32" s="89">
        <f t="shared" si="9"/>
        <v>0</v>
      </c>
      <c r="R32" s="90">
        <f t="shared" si="6"/>
        <v>0</v>
      </c>
    </row>
    <row r="33" spans="2:18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>
        <f>+I33*L$7</f>
        <v>0</v>
      </c>
      <c r="M33" s="147">
        <f>+I33*M$7</f>
        <v>0</v>
      </c>
      <c r="N33" s="144"/>
      <c r="O33" s="97"/>
      <c r="P33" s="97"/>
      <c r="Q33" s="97"/>
      <c r="R33" s="98">
        <f t="shared" si="6"/>
        <v>0</v>
      </c>
    </row>
    <row r="34" spans="2:18" ht="15.75" thickBot="1">
      <c r="B34" s="48">
        <v>1</v>
      </c>
      <c r="C34" s="84" t="str">
        <f t="shared" ref="C34" si="10">+IF(C33="","",C33)</f>
        <v/>
      </c>
      <c r="D34" s="82">
        <v>0.25</v>
      </c>
      <c r="E34" s="85"/>
      <c r="F34" s="86"/>
      <c r="G34" s="87">
        <f t="shared" ref="G34" si="11">+G33</f>
        <v>0</v>
      </c>
      <c r="H34" s="88">
        <f t="shared" ref="H34:Q34" si="12">+H33*$D34</f>
        <v>0</v>
      </c>
      <c r="I34" s="89">
        <f t="shared" si="12"/>
        <v>0</v>
      </c>
      <c r="J34" s="89">
        <f t="shared" si="12"/>
        <v>0</v>
      </c>
      <c r="K34" s="137">
        <f t="shared" si="12"/>
        <v>0</v>
      </c>
      <c r="L34" s="140">
        <f t="shared" si="12"/>
        <v>0</v>
      </c>
      <c r="M34" s="146">
        <f t="shared" si="12"/>
        <v>0</v>
      </c>
      <c r="N34" s="143">
        <f t="shared" si="12"/>
        <v>0</v>
      </c>
      <c r="O34" s="89">
        <f t="shared" si="12"/>
        <v>0</v>
      </c>
      <c r="P34" s="89">
        <f t="shared" si="12"/>
        <v>0</v>
      </c>
      <c r="Q34" s="89">
        <f t="shared" si="12"/>
        <v>0</v>
      </c>
      <c r="R34" s="90">
        <f t="shared" si="6"/>
        <v>0</v>
      </c>
    </row>
    <row r="35" spans="2:18">
      <c r="B35" s="48">
        <v>0</v>
      </c>
      <c r="C35" s="91"/>
      <c r="D35" s="92"/>
      <c r="E35" s="93"/>
      <c r="F35" s="94"/>
      <c r="G35" s="95"/>
      <c r="H35" s="96"/>
      <c r="I35" s="97"/>
      <c r="J35" s="97"/>
      <c r="K35" s="138"/>
      <c r="L35" s="141">
        <f>+I35*L$7</f>
        <v>0</v>
      </c>
      <c r="M35" s="147">
        <f>+I35*M$7</f>
        <v>0</v>
      </c>
      <c r="N35" s="144"/>
      <c r="O35" s="97"/>
      <c r="P35" s="97"/>
      <c r="Q35" s="97"/>
      <c r="R35" s="98">
        <f t="shared" si="6"/>
        <v>0</v>
      </c>
    </row>
    <row r="36" spans="2:18" ht="15.75" thickBot="1">
      <c r="B36" s="48">
        <v>1</v>
      </c>
      <c r="C36" s="84" t="str">
        <f t="shared" ref="C36" si="13">+IF(C35="","",C35)</f>
        <v/>
      </c>
      <c r="D36" s="82">
        <v>0.25</v>
      </c>
      <c r="E36" s="85"/>
      <c r="F36" s="86"/>
      <c r="G36" s="87">
        <f t="shared" ref="G36" si="14">+G35</f>
        <v>0</v>
      </c>
      <c r="H36" s="88">
        <f t="shared" ref="H36:Q36" si="15">+H35*$D36</f>
        <v>0</v>
      </c>
      <c r="I36" s="89">
        <f t="shared" si="15"/>
        <v>0</v>
      </c>
      <c r="J36" s="89">
        <f t="shared" si="15"/>
        <v>0</v>
      </c>
      <c r="K36" s="137">
        <f t="shared" si="15"/>
        <v>0</v>
      </c>
      <c r="L36" s="140">
        <f t="shared" si="15"/>
        <v>0</v>
      </c>
      <c r="M36" s="146">
        <f t="shared" si="15"/>
        <v>0</v>
      </c>
      <c r="N36" s="143">
        <f t="shared" si="15"/>
        <v>0</v>
      </c>
      <c r="O36" s="89">
        <f t="shared" si="15"/>
        <v>0</v>
      </c>
      <c r="P36" s="89">
        <f t="shared" si="15"/>
        <v>0</v>
      </c>
      <c r="Q36" s="89">
        <f t="shared" si="15"/>
        <v>0</v>
      </c>
      <c r="R36" s="90">
        <f t="shared" si="6"/>
        <v>0</v>
      </c>
    </row>
    <row r="37" spans="2:18">
      <c r="B37" s="48">
        <v>0</v>
      </c>
      <c r="C37" s="91"/>
      <c r="D37" s="92"/>
      <c r="E37" s="93"/>
      <c r="F37" s="94"/>
      <c r="G37" s="95"/>
      <c r="H37" s="96"/>
      <c r="I37" s="97"/>
      <c r="J37" s="97"/>
      <c r="K37" s="138"/>
      <c r="L37" s="141">
        <f>+I37*L$7</f>
        <v>0</v>
      </c>
      <c r="M37" s="147">
        <f>+I37*M$7</f>
        <v>0</v>
      </c>
      <c r="N37" s="144"/>
      <c r="O37" s="97"/>
      <c r="P37" s="97"/>
      <c r="Q37" s="97"/>
      <c r="R37" s="98">
        <f t="shared" si="6"/>
        <v>0</v>
      </c>
    </row>
    <row r="38" spans="2:18" ht="15.75" thickBot="1">
      <c r="B38" s="48">
        <v>1</v>
      </c>
      <c r="C38" s="84" t="str">
        <f t="shared" ref="C38" si="16">+IF(C37="","",C37)</f>
        <v/>
      </c>
      <c r="D38" s="82">
        <v>0.25</v>
      </c>
      <c r="E38" s="85"/>
      <c r="F38" s="86"/>
      <c r="G38" s="87">
        <f t="shared" ref="G38" si="17">+G37</f>
        <v>0</v>
      </c>
      <c r="H38" s="88">
        <f t="shared" ref="H38:Q38" si="18">+H37*$D38</f>
        <v>0</v>
      </c>
      <c r="I38" s="89">
        <f t="shared" si="18"/>
        <v>0</v>
      </c>
      <c r="J38" s="89">
        <f t="shared" si="18"/>
        <v>0</v>
      </c>
      <c r="K38" s="137">
        <f t="shared" si="18"/>
        <v>0</v>
      </c>
      <c r="L38" s="140">
        <f t="shared" si="18"/>
        <v>0</v>
      </c>
      <c r="M38" s="146">
        <f t="shared" si="18"/>
        <v>0</v>
      </c>
      <c r="N38" s="143">
        <f t="shared" si="18"/>
        <v>0</v>
      </c>
      <c r="O38" s="89">
        <f t="shared" si="18"/>
        <v>0</v>
      </c>
      <c r="P38" s="89">
        <f t="shared" si="18"/>
        <v>0</v>
      </c>
      <c r="Q38" s="89">
        <f t="shared" si="18"/>
        <v>0</v>
      </c>
      <c r="R38" s="90">
        <f t="shared" si="6"/>
        <v>0</v>
      </c>
    </row>
    <row r="39" spans="2:18">
      <c r="G39" s="49" t="s">
        <v>18</v>
      </c>
      <c r="H39" s="50">
        <f>SUMPRODUCT(H29:H38,$B$29:$B$38)</f>
        <v>0</v>
      </c>
      <c r="I39" s="51">
        <f t="shared" ref="I39:R39" si="19">SUMPRODUCT(I29:I38,$B$29:$B$38)</f>
        <v>0</v>
      </c>
      <c r="J39" s="52">
        <f t="shared" si="19"/>
        <v>0</v>
      </c>
      <c r="K39" s="131">
        <f t="shared" si="19"/>
        <v>0</v>
      </c>
      <c r="L39" s="135">
        <f t="shared" si="19"/>
        <v>0</v>
      </c>
      <c r="M39" s="155">
        <f t="shared" si="19"/>
        <v>0</v>
      </c>
      <c r="N39" s="52">
        <f t="shared" si="19"/>
        <v>0</v>
      </c>
      <c r="O39" s="51">
        <f t="shared" si="19"/>
        <v>0</v>
      </c>
      <c r="P39" s="51">
        <f t="shared" si="19"/>
        <v>0</v>
      </c>
      <c r="Q39" s="51">
        <f t="shared" si="19"/>
        <v>0</v>
      </c>
      <c r="R39" s="54">
        <f t="shared" si="19"/>
        <v>0</v>
      </c>
    </row>
    <row r="40" spans="2:18"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</row>
    <row r="41" spans="2:18">
      <c r="C41" s="1" t="s">
        <v>24</v>
      </c>
      <c r="D41" s="55"/>
      <c r="E41" s="56"/>
      <c r="F41" s="57"/>
      <c r="G41" s="58"/>
      <c r="H41" s="58"/>
      <c r="I41" s="58"/>
      <c r="J41" s="58"/>
      <c r="K41" s="58"/>
      <c r="L41" s="58"/>
      <c r="M41" s="58"/>
      <c r="N41" s="58"/>
      <c r="O41" s="29"/>
      <c r="P41" s="29"/>
      <c r="Q41" s="29"/>
      <c r="R41" s="29"/>
    </row>
    <row r="42" spans="2:18">
      <c r="B42" s="48">
        <v>0</v>
      </c>
      <c r="C42" s="76">
        <v>40555</v>
      </c>
      <c r="D42" s="77"/>
      <c r="E42" s="78" t="s">
        <v>50</v>
      </c>
      <c r="F42" s="79" t="s">
        <v>25</v>
      </c>
      <c r="G42" s="33" t="s">
        <v>39</v>
      </c>
      <c r="H42" s="80"/>
      <c r="I42" s="81">
        <v>0</v>
      </c>
      <c r="J42" s="81"/>
      <c r="K42" s="136"/>
      <c r="L42" s="139">
        <v>0</v>
      </c>
      <c r="M42" s="145">
        <v>0</v>
      </c>
      <c r="N42" s="142"/>
      <c r="O42" s="81"/>
      <c r="P42" s="81"/>
      <c r="Q42" s="81"/>
      <c r="R42" s="38">
        <f t="shared" ref="R42:R43" si="20">SUM(H42:Q42)</f>
        <v>0</v>
      </c>
    </row>
    <row r="43" spans="2:18" ht="15.75" thickBot="1">
      <c r="B43" s="48">
        <v>1</v>
      </c>
      <c r="C43" s="84">
        <f t="shared" ref="C43" si="21">+IF(C42="","",C42)</f>
        <v>40555</v>
      </c>
      <c r="D43" s="82">
        <v>1</v>
      </c>
      <c r="E43" s="85"/>
      <c r="F43" s="83">
        <v>1.2</v>
      </c>
      <c r="G43" s="87" t="str">
        <f>+IF(G42="","",G42)</f>
        <v>KKR</v>
      </c>
      <c r="H43" s="88">
        <f>+H42*$D43*$F43</f>
        <v>0</v>
      </c>
      <c r="I43" s="89">
        <f t="shared" ref="I43:Q43" si="22">+I42*$D43*$F43</f>
        <v>0</v>
      </c>
      <c r="J43" s="89">
        <f t="shared" si="22"/>
        <v>0</v>
      </c>
      <c r="K43" s="137">
        <f t="shared" si="22"/>
        <v>0</v>
      </c>
      <c r="L43" s="140">
        <f t="shared" si="22"/>
        <v>0</v>
      </c>
      <c r="M43" s="146">
        <f t="shared" si="22"/>
        <v>0</v>
      </c>
      <c r="N43" s="143">
        <f t="shared" si="22"/>
        <v>0</v>
      </c>
      <c r="O43" s="89">
        <f t="shared" si="22"/>
        <v>0</v>
      </c>
      <c r="P43" s="89">
        <f t="shared" si="22"/>
        <v>0</v>
      </c>
      <c r="Q43" s="89">
        <f t="shared" si="22"/>
        <v>0</v>
      </c>
      <c r="R43" s="90">
        <f t="shared" si="20"/>
        <v>0</v>
      </c>
    </row>
    <row r="44" spans="2:18">
      <c r="B44" s="48">
        <v>0</v>
      </c>
      <c r="C44" s="91">
        <v>40555</v>
      </c>
      <c r="D44" s="92"/>
      <c r="E44" s="93" t="s">
        <v>50</v>
      </c>
      <c r="F44" s="79" t="s">
        <v>25</v>
      </c>
      <c r="G44" s="33" t="s">
        <v>39</v>
      </c>
      <c r="H44" s="96"/>
      <c r="I44" s="97">
        <v>0</v>
      </c>
      <c r="J44" s="97"/>
      <c r="K44" s="138"/>
      <c r="L44" s="141"/>
      <c r="M44" s="145">
        <v>0</v>
      </c>
      <c r="N44" s="144"/>
      <c r="O44" s="97"/>
      <c r="P44" s="97"/>
      <c r="Q44" s="97"/>
      <c r="R44" s="98">
        <f t="shared" ref="R44:R49" si="23">SUM(H44:Q44)</f>
        <v>0</v>
      </c>
    </row>
    <row r="45" spans="2:18" ht="15.75" thickBot="1">
      <c r="B45" s="48">
        <v>1</v>
      </c>
      <c r="C45" s="84">
        <f t="shared" ref="C45" si="24">+IF(C44="","",C44)</f>
        <v>40555</v>
      </c>
      <c r="D45" s="82">
        <v>1</v>
      </c>
      <c r="E45" s="85"/>
      <c r="F45" s="83">
        <v>1.2</v>
      </c>
      <c r="G45" s="87" t="str">
        <f t="shared" ref="G45" si="25">+IF(G44="","",G44)</f>
        <v>KKR</v>
      </c>
      <c r="H45" s="88">
        <f t="shared" ref="H45:Q45" si="26">+H44*$D45*$F45</f>
        <v>0</v>
      </c>
      <c r="I45" s="89">
        <f t="shared" si="26"/>
        <v>0</v>
      </c>
      <c r="J45" s="89">
        <f t="shared" si="26"/>
        <v>0</v>
      </c>
      <c r="K45" s="137">
        <f t="shared" si="26"/>
        <v>0</v>
      </c>
      <c r="L45" s="140">
        <f t="shared" si="26"/>
        <v>0</v>
      </c>
      <c r="M45" s="146">
        <f t="shared" si="26"/>
        <v>0</v>
      </c>
      <c r="N45" s="143">
        <f t="shared" si="26"/>
        <v>0</v>
      </c>
      <c r="O45" s="89">
        <f t="shared" si="26"/>
        <v>0</v>
      </c>
      <c r="P45" s="89">
        <f t="shared" si="26"/>
        <v>0</v>
      </c>
      <c r="Q45" s="89">
        <f t="shared" si="26"/>
        <v>0</v>
      </c>
      <c r="R45" s="90">
        <f t="shared" si="23"/>
        <v>0</v>
      </c>
    </row>
    <row r="46" spans="2:18">
      <c r="B46" s="48">
        <v>0</v>
      </c>
      <c r="C46" s="91"/>
      <c r="D46" s="92"/>
      <c r="E46" s="93"/>
      <c r="F46" s="94"/>
      <c r="G46" s="33"/>
      <c r="H46" s="96"/>
      <c r="I46" s="97">
        <v>0</v>
      </c>
      <c r="J46" s="97"/>
      <c r="K46" s="138"/>
      <c r="L46" s="141"/>
      <c r="M46" s="147">
        <v>0</v>
      </c>
      <c r="N46" s="144"/>
      <c r="O46" s="97"/>
      <c r="P46" s="97"/>
      <c r="Q46" s="97"/>
      <c r="R46" s="98">
        <f t="shared" si="23"/>
        <v>0</v>
      </c>
    </row>
    <row r="47" spans="2:18" ht="15.75" thickBot="1">
      <c r="B47" s="48">
        <v>1</v>
      </c>
      <c r="C47" s="84" t="str">
        <f t="shared" ref="C47" si="27">+IF(C46="","",C46)</f>
        <v/>
      </c>
      <c r="D47" s="82">
        <v>1</v>
      </c>
      <c r="E47" s="85"/>
      <c r="F47" s="83">
        <v>1</v>
      </c>
      <c r="G47" s="87" t="str">
        <f t="shared" ref="G47" si="28">+IF(G46="","",G46)</f>
        <v/>
      </c>
      <c r="H47" s="88">
        <f t="shared" ref="H47:Q47" si="29">+H46*$D47*$F47</f>
        <v>0</v>
      </c>
      <c r="I47" s="89">
        <f t="shared" si="29"/>
        <v>0</v>
      </c>
      <c r="J47" s="89">
        <f t="shared" si="29"/>
        <v>0</v>
      </c>
      <c r="K47" s="137">
        <f t="shared" si="29"/>
        <v>0</v>
      </c>
      <c r="L47" s="140">
        <f t="shared" si="29"/>
        <v>0</v>
      </c>
      <c r="M47" s="146">
        <f t="shared" si="29"/>
        <v>0</v>
      </c>
      <c r="N47" s="143">
        <f t="shared" si="29"/>
        <v>0</v>
      </c>
      <c r="O47" s="89">
        <f t="shared" si="29"/>
        <v>0</v>
      </c>
      <c r="P47" s="89">
        <f t="shared" si="29"/>
        <v>0</v>
      </c>
      <c r="Q47" s="89">
        <f t="shared" si="29"/>
        <v>0</v>
      </c>
      <c r="R47" s="90">
        <f t="shared" si="23"/>
        <v>0</v>
      </c>
    </row>
    <row r="48" spans="2:18">
      <c r="B48" s="48">
        <v>0</v>
      </c>
      <c r="C48" s="91"/>
      <c r="D48" s="92"/>
      <c r="E48" s="93"/>
      <c r="F48" s="94"/>
      <c r="G48" s="95"/>
      <c r="H48" s="96"/>
      <c r="I48" s="97">
        <v>0</v>
      </c>
      <c r="J48" s="97"/>
      <c r="K48" s="138"/>
      <c r="L48" s="141"/>
      <c r="M48" s="147">
        <v>0</v>
      </c>
      <c r="N48" s="144"/>
      <c r="O48" s="97"/>
      <c r="P48" s="97"/>
      <c r="Q48" s="97"/>
      <c r="R48" s="98">
        <f t="shared" si="23"/>
        <v>0</v>
      </c>
    </row>
    <row r="49" spans="2:18" ht="15.75" thickBot="1">
      <c r="B49" s="48">
        <v>1</v>
      </c>
      <c r="C49" s="84" t="str">
        <f t="shared" ref="C49" si="30">+IF(C48="","",C48)</f>
        <v/>
      </c>
      <c r="D49" s="82">
        <v>1</v>
      </c>
      <c r="E49" s="85"/>
      <c r="F49" s="83">
        <v>1</v>
      </c>
      <c r="G49" s="156" t="str">
        <f t="shared" ref="G49" si="31">+IF(G48="","",G48)</f>
        <v/>
      </c>
      <c r="H49" s="148">
        <f t="shared" ref="H49:Q49" si="32">+H48*$D49*$F49</f>
        <v>0</v>
      </c>
      <c r="I49" s="149">
        <f t="shared" si="32"/>
        <v>0</v>
      </c>
      <c r="J49" s="149">
        <f t="shared" si="32"/>
        <v>0</v>
      </c>
      <c r="K49" s="150">
        <f t="shared" si="32"/>
        <v>0</v>
      </c>
      <c r="L49" s="151">
        <f t="shared" si="32"/>
        <v>0</v>
      </c>
      <c r="M49" s="152">
        <f t="shared" si="32"/>
        <v>0</v>
      </c>
      <c r="N49" s="153">
        <f t="shared" si="32"/>
        <v>0</v>
      </c>
      <c r="O49" s="149">
        <f t="shared" si="32"/>
        <v>0</v>
      </c>
      <c r="P49" s="149">
        <f t="shared" si="32"/>
        <v>0</v>
      </c>
      <c r="Q49" s="149">
        <f t="shared" si="32"/>
        <v>0</v>
      </c>
      <c r="R49" s="154">
        <f t="shared" si="23"/>
        <v>0</v>
      </c>
    </row>
    <row r="50" spans="2:18">
      <c r="G50" s="49" t="s">
        <v>19</v>
      </c>
      <c r="H50" s="50">
        <f t="shared" ref="H50:R50" si="33">SUMPRODUCT($B$42:$B$49,H42:H49)</f>
        <v>0</v>
      </c>
      <c r="I50" s="51">
        <f t="shared" si="33"/>
        <v>0</v>
      </c>
      <c r="J50" s="52">
        <f t="shared" si="33"/>
        <v>0</v>
      </c>
      <c r="K50" s="131">
        <f t="shared" si="33"/>
        <v>0</v>
      </c>
      <c r="L50" s="135">
        <f t="shared" si="33"/>
        <v>0</v>
      </c>
      <c r="M50" s="155">
        <f t="shared" si="33"/>
        <v>0</v>
      </c>
      <c r="N50" s="52">
        <f t="shared" si="33"/>
        <v>0</v>
      </c>
      <c r="O50" s="51">
        <f t="shared" si="33"/>
        <v>0</v>
      </c>
      <c r="P50" s="51">
        <f t="shared" si="33"/>
        <v>0</v>
      </c>
      <c r="Q50" s="51">
        <f t="shared" si="33"/>
        <v>0</v>
      </c>
      <c r="R50" s="54">
        <f t="shared" si="33"/>
        <v>0</v>
      </c>
    </row>
    <row r="52" spans="2:18">
      <c r="G52" s="157" t="s">
        <v>20</v>
      </c>
      <c r="H52" s="158">
        <f t="shared" ref="H52:R52" si="34">+H27+H39+H50</f>
        <v>0</v>
      </c>
      <c r="I52" s="159">
        <f t="shared" si="34"/>
        <v>5.42</v>
      </c>
      <c r="J52" s="160">
        <f t="shared" si="34"/>
        <v>0</v>
      </c>
      <c r="K52" s="161">
        <f t="shared" si="34"/>
        <v>202.87</v>
      </c>
      <c r="L52" s="162">
        <f t="shared" si="34"/>
        <v>0.15</v>
      </c>
      <c r="M52" s="163">
        <f t="shared" si="34"/>
        <v>40.290000000000006</v>
      </c>
      <c r="N52" s="160">
        <f t="shared" si="34"/>
        <v>60</v>
      </c>
      <c r="O52" s="159">
        <f t="shared" si="34"/>
        <v>40.4</v>
      </c>
      <c r="P52" s="159">
        <f t="shared" si="34"/>
        <v>0</v>
      </c>
      <c r="Q52" s="159">
        <f t="shared" si="34"/>
        <v>0</v>
      </c>
      <c r="R52" s="54">
        <f t="shared" si="34"/>
        <v>349.13</v>
      </c>
    </row>
    <row r="54" spans="2:18">
      <c r="C54" s="105" t="s">
        <v>26</v>
      </c>
      <c r="D54" s="106" t="s">
        <v>28</v>
      </c>
      <c r="E54" s="106" t="s">
        <v>29</v>
      </c>
      <c r="F54" s="106" t="s">
        <v>30</v>
      </c>
      <c r="G54" s="106" t="s">
        <v>27</v>
      </c>
      <c r="H54" s="106" t="s">
        <v>32</v>
      </c>
      <c r="I54" s="107" t="s">
        <v>51</v>
      </c>
    </row>
    <row r="55" spans="2:18">
      <c r="C55" s="108">
        <v>40593</v>
      </c>
      <c r="D55" s="109"/>
      <c r="E55" s="109"/>
      <c r="F55" s="110"/>
      <c r="G55" s="109"/>
      <c r="H55" s="109" t="s">
        <v>104</v>
      </c>
      <c r="I55" s="111">
        <f>+IF(H55="Oui",2*F55,F55)</f>
        <v>0</v>
      </c>
    </row>
    <row r="56" spans="2:18">
      <c r="C56" s="112">
        <v>40595</v>
      </c>
      <c r="D56" s="113"/>
      <c r="E56" s="113"/>
      <c r="F56" s="56"/>
      <c r="G56" s="113"/>
      <c r="H56" s="113" t="s">
        <v>104</v>
      </c>
      <c r="I56" s="114">
        <f t="shared" ref="I56:I69" si="35">+IF(H56="Oui",2*F56,F56)</f>
        <v>0</v>
      </c>
    </row>
    <row r="57" spans="2:18">
      <c r="C57" s="112">
        <v>40595</v>
      </c>
      <c r="D57" s="113"/>
      <c r="E57" s="113"/>
      <c r="F57" s="56"/>
      <c r="G57" s="113"/>
      <c r="H57" s="113" t="s">
        <v>104</v>
      </c>
      <c r="I57" s="114">
        <f t="shared" si="35"/>
        <v>0</v>
      </c>
    </row>
    <row r="58" spans="2:18">
      <c r="C58" s="112">
        <v>40595</v>
      </c>
      <c r="D58" s="113"/>
      <c r="E58" s="113"/>
      <c r="F58" s="56"/>
      <c r="G58" s="113"/>
      <c r="H58" s="113" t="s">
        <v>104</v>
      </c>
      <c r="I58" s="114">
        <f t="shared" si="35"/>
        <v>0</v>
      </c>
    </row>
    <row r="59" spans="2:18">
      <c r="C59" s="112">
        <v>40597</v>
      </c>
      <c r="D59" s="113"/>
      <c r="E59" s="113"/>
      <c r="F59" s="56"/>
      <c r="G59" s="113"/>
      <c r="H59" s="113" t="s">
        <v>104</v>
      </c>
      <c r="I59" s="114">
        <f t="shared" si="35"/>
        <v>0</v>
      </c>
    </row>
    <row r="60" spans="2:18">
      <c r="C60" s="175" t="s">
        <v>2</v>
      </c>
      <c r="D60" s="113"/>
      <c r="E60" s="113"/>
      <c r="F60" s="56"/>
      <c r="G60" s="113"/>
      <c r="H60" s="113" t="s">
        <v>110</v>
      </c>
      <c r="I60" s="114">
        <f t="shared" si="35"/>
        <v>0</v>
      </c>
    </row>
    <row r="61" spans="2:18">
      <c r="C61" s="112">
        <v>40588</v>
      </c>
      <c r="D61" s="113"/>
      <c r="E61" s="113"/>
      <c r="F61" s="56"/>
      <c r="G61" s="113"/>
      <c r="H61" s="113" t="s">
        <v>110</v>
      </c>
      <c r="I61" s="114">
        <f t="shared" si="35"/>
        <v>0</v>
      </c>
    </row>
    <row r="62" spans="2:18">
      <c r="C62" s="112"/>
      <c r="D62" s="113"/>
      <c r="E62" s="113"/>
      <c r="F62" s="56"/>
      <c r="G62" s="113"/>
      <c r="H62" s="113" t="s">
        <v>104</v>
      </c>
      <c r="I62" s="114">
        <f t="shared" si="35"/>
        <v>0</v>
      </c>
    </row>
    <row r="63" spans="2:18">
      <c r="C63" s="112"/>
      <c r="D63" s="113"/>
      <c r="E63" s="113"/>
      <c r="F63" s="56"/>
      <c r="G63" s="113"/>
      <c r="H63" s="113" t="s">
        <v>104</v>
      </c>
      <c r="I63" s="114">
        <f t="shared" si="35"/>
        <v>0</v>
      </c>
    </row>
    <row r="64" spans="2:18">
      <c r="C64" s="112"/>
      <c r="D64" s="113"/>
      <c r="E64" s="113"/>
      <c r="F64" s="56"/>
      <c r="G64" s="113"/>
      <c r="H64" s="113" t="s">
        <v>104</v>
      </c>
      <c r="I64" s="114">
        <f t="shared" si="35"/>
        <v>0</v>
      </c>
    </row>
    <row r="65" spans="3:18">
      <c r="C65" s="112"/>
      <c r="D65" s="113"/>
      <c r="E65" s="113"/>
      <c r="F65" s="56"/>
      <c r="G65" s="113"/>
      <c r="H65" s="113" t="s">
        <v>104</v>
      </c>
      <c r="I65" s="114">
        <f t="shared" si="35"/>
        <v>0</v>
      </c>
    </row>
    <row r="66" spans="3:18">
      <c r="C66" s="112"/>
      <c r="D66" s="113"/>
      <c r="E66" s="113"/>
      <c r="F66" s="56"/>
      <c r="G66" s="113"/>
      <c r="H66" s="113" t="s">
        <v>104</v>
      </c>
      <c r="I66" s="114">
        <f t="shared" si="35"/>
        <v>0</v>
      </c>
    </row>
    <row r="67" spans="3:18">
      <c r="C67" s="112"/>
      <c r="D67" s="113"/>
      <c r="E67" s="113"/>
      <c r="F67" s="56"/>
      <c r="G67" s="113"/>
      <c r="H67" s="113" t="s">
        <v>104</v>
      </c>
      <c r="I67" s="114">
        <f t="shared" si="35"/>
        <v>0</v>
      </c>
    </row>
    <row r="68" spans="3:18">
      <c r="C68" s="112"/>
      <c r="D68" s="113"/>
      <c r="E68" s="113"/>
      <c r="F68" s="56"/>
      <c r="G68" s="113"/>
      <c r="H68" s="113" t="s">
        <v>104</v>
      </c>
      <c r="I68" s="114">
        <f t="shared" si="35"/>
        <v>0</v>
      </c>
    </row>
    <row r="69" spans="3:18">
      <c r="C69" s="115"/>
      <c r="D69" s="116"/>
      <c r="E69" s="116"/>
      <c r="F69" s="117"/>
      <c r="G69" s="116"/>
      <c r="H69" s="116" t="s">
        <v>104</v>
      </c>
      <c r="I69" s="118">
        <f t="shared" si="35"/>
        <v>0</v>
      </c>
      <c r="J69" s="120" t="s">
        <v>52</v>
      </c>
      <c r="K69" s="109"/>
      <c r="L69" s="121" t="s">
        <v>53</v>
      </c>
    </row>
    <row r="70" spans="3:18">
      <c r="C70" s="99"/>
      <c r="D70" s="100"/>
      <c r="E70" s="100"/>
      <c r="F70" s="48"/>
      <c r="G70" s="100"/>
      <c r="H70" s="164" t="s">
        <v>51</v>
      </c>
      <c r="I70" s="165">
        <f>SUM(I55:I69)</f>
        <v>0</v>
      </c>
      <c r="J70" s="166">
        <v>0.44</v>
      </c>
      <c r="K70" s="166"/>
      <c r="L70" s="119">
        <f>+I70*J70</f>
        <v>0</v>
      </c>
      <c r="P70" s="167" t="s">
        <v>91</v>
      </c>
      <c r="Q70" s="167"/>
      <c r="R70" s="168">
        <f>+R52+L70</f>
        <v>349.13</v>
      </c>
    </row>
    <row r="71" spans="3:18">
      <c r="C71" s="99"/>
      <c r="D71" s="100"/>
      <c r="E71" s="100"/>
      <c r="F71" s="48"/>
      <c r="G71" s="100"/>
      <c r="H71" s="100"/>
      <c r="I71" s="48"/>
    </row>
    <row r="72" spans="3:18">
      <c r="C72" s="99"/>
      <c r="D72" s="100"/>
      <c r="E72" s="100"/>
      <c r="F72" s="48"/>
      <c r="G72" s="100"/>
      <c r="H72" s="100"/>
      <c r="I72" s="48"/>
    </row>
    <row r="73" spans="3:18">
      <c r="C73" s="99"/>
      <c r="D73" s="100"/>
      <c r="E73" s="100"/>
      <c r="F73" s="48"/>
      <c r="G73" s="100"/>
      <c r="H73" s="100"/>
      <c r="I73" s="48"/>
    </row>
    <row r="74" spans="3:18">
      <c r="C74" s="99"/>
      <c r="D74" s="100"/>
      <c r="E74" s="100"/>
      <c r="F74" s="48"/>
      <c r="G74" s="100"/>
      <c r="H74" s="100"/>
      <c r="I74" s="48"/>
    </row>
    <row r="75" spans="3:18">
      <c r="C75" s="99"/>
      <c r="D75" s="100"/>
      <c r="E75" s="100"/>
      <c r="F75" s="48"/>
      <c r="G75" s="100"/>
      <c r="H75" s="100"/>
      <c r="I75" s="48"/>
    </row>
    <row r="76" spans="3:18">
      <c r="C76" s="99"/>
      <c r="D76" s="100"/>
      <c r="E76" s="100"/>
      <c r="F76" s="48"/>
      <c r="G76" s="100"/>
      <c r="H76" s="100"/>
      <c r="I76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2" orientation="landscape" r:id="rId1"/>
  <headerFooter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5:V68"/>
  <sheetViews>
    <sheetView showGridLines="0" topLeftCell="E1" workbookViewId="0">
      <selection activeCell="P10" sqref="P10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2" width="11.42578125" style="3"/>
    <col min="13" max="13" width="12.42578125" style="3" customWidth="1"/>
    <col min="14" max="16384" width="11.42578125" style="3"/>
  </cols>
  <sheetData>
    <row r="5" spans="2:22">
      <c r="H5" s="4" t="s">
        <v>14</v>
      </c>
      <c r="I5" s="5"/>
      <c r="J5" s="5"/>
      <c r="K5" s="5"/>
      <c r="L5" s="6"/>
      <c r="M5" s="5" t="s">
        <v>0</v>
      </c>
      <c r="N5" s="5"/>
      <c r="O5" s="6"/>
      <c r="P5" s="7"/>
    </row>
    <row r="6" spans="2:22">
      <c r="C6" s="60"/>
      <c r="D6" s="8"/>
      <c r="E6" s="8"/>
      <c r="F6" s="8"/>
      <c r="G6" s="9"/>
      <c r="H6" s="26" t="s">
        <v>21</v>
      </c>
      <c r="I6" s="10"/>
      <c r="J6" s="28"/>
      <c r="K6" s="75" t="s">
        <v>10</v>
      </c>
      <c r="L6" s="11"/>
      <c r="M6" s="12"/>
      <c r="N6" s="8"/>
      <c r="O6" s="8"/>
      <c r="P6" s="61"/>
    </row>
    <row r="7" spans="2:22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8</v>
      </c>
      <c r="H7" s="70" t="s">
        <v>5</v>
      </c>
      <c r="I7" s="67" t="s">
        <v>6</v>
      </c>
      <c r="J7" s="71" t="s">
        <v>7</v>
      </c>
      <c r="K7" s="72">
        <v>5.5E-2</v>
      </c>
      <c r="L7" s="73">
        <v>0.19600000000000001</v>
      </c>
      <c r="M7" s="71" t="s">
        <v>11</v>
      </c>
      <c r="N7" s="67" t="s">
        <v>12</v>
      </c>
      <c r="O7" s="67" t="s">
        <v>13</v>
      </c>
      <c r="P7" s="74" t="s">
        <v>3</v>
      </c>
    </row>
    <row r="8" spans="2:22" ht="17.25" customHeight="1">
      <c r="C8" s="1" t="s">
        <v>22</v>
      </c>
    </row>
    <row r="9" spans="2:22">
      <c r="B9" s="48">
        <v>1</v>
      </c>
      <c r="C9" s="2">
        <v>40605</v>
      </c>
      <c r="D9" s="15"/>
      <c r="E9" s="126" t="s">
        <v>50</v>
      </c>
      <c r="F9" s="178" t="s">
        <v>72</v>
      </c>
      <c r="G9" s="17" t="s">
        <v>94</v>
      </c>
      <c r="H9" s="27"/>
      <c r="I9" s="18"/>
      <c r="J9" s="20"/>
      <c r="K9" s="30"/>
      <c r="L9" s="133"/>
      <c r="M9" s="19"/>
      <c r="N9" s="20"/>
      <c r="O9" s="18">
        <f>9+14.2</f>
        <v>23.2</v>
      </c>
      <c r="P9" s="18"/>
      <c r="Q9" s="18"/>
      <c r="R9" s="21">
        <f>SUM(H9:Q9)</f>
        <v>23.2</v>
      </c>
    </row>
    <row r="10" spans="2:22">
      <c r="B10" s="48">
        <v>1</v>
      </c>
      <c r="C10" s="14"/>
      <c r="D10" s="15" t="s">
        <v>15</v>
      </c>
      <c r="E10" s="15"/>
      <c r="F10" s="16" t="s">
        <v>15</v>
      </c>
      <c r="G10" s="17"/>
      <c r="H10" s="27"/>
      <c r="I10" s="18"/>
      <c r="J10" s="20"/>
      <c r="K10" s="18">
        <f t="shared" ref="K9:K19" si="0">+I10*K$7</f>
        <v>0</v>
      </c>
      <c r="L10" s="19">
        <f t="shared" ref="L9:L19" si="1">+I10*L$7</f>
        <v>0</v>
      </c>
      <c r="M10" s="20"/>
      <c r="N10" s="18"/>
      <c r="O10" s="18"/>
      <c r="P10" s="21">
        <f t="shared" ref="P9:P19" si="2">SUM(H10:O10)</f>
        <v>0</v>
      </c>
      <c r="V10" s="3">
        <v>39</v>
      </c>
    </row>
    <row r="11" spans="2:22">
      <c r="B11" s="48">
        <v>1</v>
      </c>
      <c r="C11" s="14"/>
      <c r="D11" s="15" t="s">
        <v>15</v>
      </c>
      <c r="E11" s="102"/>
      <c r="F11" s="16" t="s">
        <v>15</v>
      </c>
      <c r="G11" s="17"/>
      <c r="H11" s="27"/>
      <c r="I11" s="18"/>
      <c r="J11" s="20"/>
      <c r="K11" s="18">
        <f t="shared" si="0"/>
        <v>0</v>
      </c>
      <c r="L11" s="19">
        <f t="shared" si="1"/>
        <v>0</v>
      </c>
      <c r="M11" s="20"/>
      <c r="N11" s="18"/>
      <c r="O11" s="18"/>
      <c r="P11" s="21">
        <f t="shared" si="2"/>
        <v>0</v>
      </c>
      <c r="V11" s="3">
        <v>1.55</v>
      </c>
    </row>
    <row r="12" spans="2:22">
      <c r="B12" s="48">
        <v>1</v>
      </c>
      <c r="C12" s="14"/>
      <c r="D12" s="15" t="s">
        <v>15</v>
      </c>
      <c r="E12" s="15"/>
      <c r="F12" s="16" t="s">
        <v>15</v>
      </c>
      <c r="G12" s="17"/>
      <c r="H12" s="27"/>
      <c r="I12" s="18"/>
      <c r="J12" s="20"/>
      <c r="K12" s="18">
        <f t="shared" si="0"/>
        <v>0</v>
      </c>
      <c r="L12" s="19">
        <f t="shared" si="1"/>
        <v>0</v>
      </c>
      <c r="M12" s="20"/>
      <c r="N12" s="18"/>
      <c r="O12" s="18"/>
      <c r="P12" s="21">
        <f t="shared" si="2"/>
        <v>0</v>
      </c>
      <c r="V12" s="3">
        <f>+V10/V11</f>
        <v>25.161290322580644</v>
      </c>
    </row>
    <row r="13" spans="2:22">
      <c r="B13" s="48">
        <v>1</v>
      </c>
      <c r="C13" s="14"/>
      <c r="D13" s="15" t="s">
        <v>15</v>
      </c>
      <c r="E13" s="15"/>
      <c r="F13" s="16" t="s">
        <v>15</v>
      </c>
      <c r="G13" s="17"/>
      <c r="H13" s="27"/>
      <c r="I13" s="18"/>
      <c r="J13" s="20"/>
      <c r="K13" s="18">
        <f t="shared" si="0"/>
        <v>0</v>
      </c>
      <c r="L13" s="19">
        <f t="shared" si="1"/>
        <v>0</v>
      </c>
      <c r="M13" s="20"/>
      <c r="N13" s="18"/>
      <c r="O13" s="18"/>
      <c r="P13" s="21">
        <f t="shared" si="2"/>
        <v>0</v>
      </c>
      <c r="V13" s="3">
        <f>39/1.55</f>
        <v>25.161290322580644</v>
      </c>
    </row>
    <row r="14" spans="2:22">
      <c r="B14" s="48">
        <v>1</v>
      </c>
      <c r="C14" s="14"/>
      <c r="D14" s="15" t="s">
        <v>15</v>
      </c>
      <c r="E14" s="15"/>
      <c r="F14" s="16" t="s">
        <v>15</v>
      </c>
      <c r="G14" s="17"/>
      <c r="H14" s="27"/>
      <c r="I14" s="18"/>
      <c r="J14" s="20"/>
      <c r="K14" s="18">
        <f t="shared" si="0"/>
        <v>0</v>
      </c>
      <c r="L14" s="19">
        <f t="shared" si="1"/>
        <v>0</v>
      </c>
      <c r="M14" s="20"/>
      <c r="N14" s="18"/>
      <c r="O14" s="18"/>
      <c r="P14" s="21">
        <f t="shared" si="2"/>
        <v>0</v>
      </c>
    </row>
    <row r="15" spans="2:22">
      <c r="B15" s="48">
        <v>1</v>
      </c>
      <c r="C15" s="14"/>
      <c r="D15" s="15" t="s">
        <v>15</v>
      </c>
      <c r="E15" s="15"/>
      <c r="F15" s="16" t="s">
        <v>15</v>
      </c>
      <c r="G15" s="17"/>
      <c r="H15" s="27"/>
      <c r="I15" s="18"/>
      <c r="J15" s="20"/>
      <c r="K15" s="18">
        <f t="shared" si="0"/>
        <v>0</v>
      </c>
      <c r="L15" s="19">
        <f t="shared" si="1"/>
        <v>0</v>
      </c>
      <c r="M15" s="20"/>
      <c r="N15" s="18"/>
      <c r="O15" s="18"/>
      <c r="P15" s="21">
        <f t="shared" si="2"/>
        <v>0</v>
      </c>
    </row>
    <row r="16" spans="2:22">
      <c r="B16" s="48">
        <v>1</v>
      </c>
      <c r="C16" s="14"/>
      <c r="D16" s="15" t="s">
        <v>15</v>
      </c>
      <c r="E16" s="15"/>
      <c r="F16" s="16" t="s">
        <v>15</v>
      </c>
      <c r="G16" s="17"/>
      <c r="H16" s="27"/>
      <c r="I16" s="18"/>
      <c r="J16" s="20"/>
      <c r="K16" s="18">
        <f t="shared" si="0"/>
        <v>0</v>
      </c>
      <c r="L16" s="19">
        <f t="shared" si="1"/>
        <v>0</v>
      </c>
      <c r="M16" s="20"/>
      <c r="N16" s="18"/>
      <c r="O16" s="18"/>
      <c r="P16" s="21">
        <f t="shared" si="2"/>
        <v>0</v>
      </c>
    </row>
    <row r="17" spans="2:16">
      <c r="B17" s="48">
        <v>1</v>
      </c>
      <c r="C17" s="14"/>
      <c r="D17" s="15" t="s">
        <v>15</v>
      </c>
      <c r="E17" s="15"/>
      <c r="F17" s="16" t="s">
        <v>15</v>
      </c>
      <c r="G17" s="17"/>
      <c r="H17" s="27"/>
      <c r="I17" s="18"/>
      <c r="J17" s="20"/>
      <c r="K17" s="18">
        <f t="shared" si="0"/>
        <v>0</v>
      </c>
      <c r="L17" s="19">
        <f t="shared" si="1"/>
        <v>0</v>
      </c>
      <c r="M17" s="20"/>
      <c r="N17" s="18"/>
      <c r="O17" s="18"/>
      <c r="P17" s="21">
        <f t="shared" si="2"/>
        <v>0</v>
      </c>
    </row>
    <row r="18" spans="2:16">
      <c r="B18" s="48">
        <v>1</v>
      </c>
      <c r="C18" s="14"/>
      <c r="D18" s="15" t="s">
        <v>15</v>
      </c>
      <c r="E18" s="15"/>
      <c r="F18" s="16" t="s">
        <v>15</v>
      </c>
      <c r="G18" s="17"/>
      <c r="H18" s="27"/>
      <c r="I18" s="18"/>
      <c r="J18" s="20"/>
      <c r="K18" s="18">
        <f t="shared" si="0"/>
        <v>0</v>
      </c>
      <c r="L18" s="19">
        <f t="shared" si="1"/>
        <v>0</v>
      </c>
      <c r="M18" s="20"/>
      <c r="N18" s="18"/>
      <c r="O18" s="18"/>
      <c r="P18" s="21">
        <f t="shared" si="2"/>
        <v>0</v>
      </c>
    </row>
    <row r="19" spans="2:16">
      <c r="B19" s="48">
        <v>1</v>
      </c>
      <c r="C19" s="39"/>
      <c r="D19" s="40" t="s">
        <v>15</v>
      </c>
      <c r="E19" s="40"/>
      <c r="F19" s="41" t="s">
        <v>15</v>
      </c>
      <c r="G19" s="42"/>
      <c r="H19" s="43"/>
      <c r="I19" s="44"/>
      <c r="J19" s="45"/>
      <c r="K19" s="44">
        <f t="shared" si="0"/>
        <v>0</v>
      </c>
      <c r="L19" s="46">
        <f t="shared" si="1"/>
        <v>0</v>
      </c>
      <c r="M19" s="45"/>
      <c r="N19" s="44"/>
      <c r="O19" s="44"/>
      <c r="P19" s="47">
        <f t="shared" si="2"/>
        <v>0</v>
      </c>
    </row>
    <row r="20" spans="2:16">
      <c r="G20" s="49" t="s">
        <v>17</v>
      </c>
      <c r="H20" s="50">
        <f>SUMPRODUCT(H9:H19,$B$9:$B$19)</f>
        <v>0</v>
      </c>
      <c r="I20" s="51">
        <f t="shared" ref="I20:P20" si="3">SUMPRODUCT(I9:I19,$B$9:$B$19)</f>
        <v>0</v>
      </c>
      <c r="J20" s="52">
        <f t="shared" si="3"/>
        <v>0</v>
      </c>
      <c r="K20" s="51">
        <f t="shared" si="3"/>
        <v>0</v>
      </c>
      <c r="L20" s="53">
        <f t="shared" si="3"/>
        <v>0</v>
      </c>
      <c r="M20" s="52">
        <f t="shared" si="3"/>
        <v>0</v>
      </c>
      <c r="N20" s="51">
        <f t="shared" si="3"/>
        <v>0</v>
      </c>
      <c r="O20" s="51">
        <f t="shared" si="3"/>
        <v>23.2</v>
      </c>
      <c r="P20" s="54">
        <f t="shared" si="3"/>
        <v>0</v>
      </c>
    </row>
    <row r="21" spans="2:16" s="55" customFormat="1" ht="14.25" customHeight="1">
      <c r="C21" s="1" t="s">
        <v>23</v>
      </c>
      <c r="E21" s="56"/>
      <c r="F21" s="57"/>
      <c r="G21" s="58"/>
      <c r="H21" s="30"/>
      <c r="I21" s="30"/>
      <c r="J21" s="30"/>
      <c r="K21" s="30"/>
      <c r="L21" s="59"/>
      <c r="M21" s="30"/>
      <c r="N21" s="30"/>
      <c r="O21" s="30"/>
      <c r="P21" s="29"/>
    </row>
    <row r="22" spans="2:16">
      <c r="B22" s="48">
        <v>0</v>
      </c>
      <c r="C22" s="76"/>
      <c r="D22" s="77"/>
      <c r="E22" s="103" t="s">
        <v>50</v>
      </c>
      <c r="F22" s="79"/>
      <c r="G22" s="33"/>
      <c r="H22" s="80"/>
      <c r="I22" s="81">
        <v>0</v>
      </c>
      <c r="J22" s="81"/>
      <c r="K22" s="81">
        <f>+I22*K$7</f>
        <v>0</v>
      </c>
      <c r="L22" s="81">
        <f>+I22*L$7</f>
        <v>0</v>
      </c>
      <c r="M22" s="81"/>
      <c r="N22" s="81"/>
      <c r="O22" s="81"/>
      <c r="P22" s="38">
        <f t="shared" ref="P22:P31" si="4">SUM(H22:O22)</f>
        <v>0</v>
      </c>
    </row>
    <row r="23" spans="2:16" ht="15.75" thickBot="1">
      <c r="B23" s="48">
        <v>1</v>
      </c>
      <c r="C23" s="84" t="str">
        <f>+IF(C22="","",C22)</f>
        <v/>
      </c>
      <c r="D23" s="82">
        <v>0.25</v>
      </c>
      <c r="E23" s="85"/>
      <c r="F23" s="86"/>
      <c r="G23" s="87">
        <f>+G22</f>
        <v>0</v>
      </c>
      <c r="H23" s="88">
        <f>+H22*$D23</f>
        <v>0</v>
      </c>
      <c r="I23" s="89">
        <f t="shared" ref="I23:O23" si="5">+I22*$D23</f>
        <v>0</v>
      </c>
      <c r="J23" s="89">
        <f t="shared" si="5"/>
        <v>0</v>
      </c>
      <c r="K23" s="89">
        <f t="shared" si="5"/>
        <v>0</v>
      </c>
      <c r="L23" s="89">
        <f t="shared" si="5"/>
        <v>0</v>
      </c>
      <c r="M23" s="89">
        <f t="shared" si="5"/>
        <v>0</v>
      </c>
      <c r="N23" s="89">
        <f t="shared" si="5"/>
        <v>0</v>
      </c>
      <c r="O23" s="89">
        <f t="shared" si="5"/>
        <v>0</v>
      </c>
      <c r="P23" s="90">
        <f t="shared" si="4"/>
        <v>0</v>
      </c>
    </row>
    <row r="24" spans="2:16">
      <c r="B24" s="48">
        <v>0</v>
      </c>
      <c r="C24" s="91"/>
      <c r="D24" s="92"/>
      <c r="E24" s="104" t="s">
        <v>50</v>
      </c>
      <c r="F24" s="94"/>
      <c r="G24" s="95"/>
      <c r="H24" s="96"/>
      <c r="I24" s="97"/>
      <c r="J24" s="97"/>
      <c r="K24" s="97">
        <f>+I24*K$7</f>
        <v>0</v>
      </c>
      <c r="L24" s="97">
        <f>+I24*L$7</f>
        <v>0</v>
      </c>
      <c r="M24" s="97"/>
      <c r="N24" s="97"/>
      <c r="O24" s="97"/>
      <c r="P24" s="98">
        <f t="shared" si="4"/>
        <v>0</v>
      </c>
    </row>
    <row r="25" spans="2:16" ht="15.75" thickBot="1">
      <c r="B25" s="48">
        <v>1</v>
      </c>
      <c r="C25" s="84" t="str">
        <f>+IF(C24="","",C24)</f>
        <v/>
      </c>
      <c r="D25" s="82">
        <v>0.25</v>
      </c>
      <c r="E25" s="85"/>
      <c r="F25" s="86"/>
      <c r="G25" s="87">
        <f t="shared" ref="G25" si="6">+G24</f>
        <v>0</v>
      </c>
      <c r="H25" s="88">
        <f t="shared" ref="H25:O25" si="7">+H24*$D25</f>
        <v>0</v>
      </c>
      <c r="I25" s="89">
        <f t="shared" si="7"/>
        <v>0</v>
      </c>
      <c r="J25" s="89">
        <f t="shared" si="7"/>
        <v>0</v>
      </c>
      <c r="K25" s="89">
        <f t="shared" si="7"/>
        <v>0</v>
      </c>
      <c r="L25" s="89">
        <f t="shared" si="7"/>
        <v>0</v>
      </c>
      <c r="M25" s="89">
        <f t="shared" si="7"/>
        <v>0</v>
      </c>
      <c r="N25" s="89">
        <f t="shared" si="7"/>
        <v>0</v>
      </c>
      <c r="O25" s="89">
        <f t="shared" si="7"/>
        <v>0</v>
      </c>
      <c r="P25" s="90">
        <f t="shared" si="4"/>
        <v>0</v>
      </c>
    </row>
    <row r="26" spans="2:16">
      <c r="B26" s="48">
        <v>0</v>
      </c>
      <c r="C26" s="91"/>
      <c r="D26" s="92"/>
      <c r="E26" s="93"/>
      <c r="F26" s="94"/>
      <c r="G26" s="95"/>
      <c r="H26" s="96"/>
      <c r="I26" s="97"/>
      <c r="J26" s="97"/>
      <c r="K26" s="97">
        <f>+I26*K$7</f>
        <v>0</v>
      </c>
      <c r="L26" s="97">
        <f>+I26*L$7</f>
        <v>0</v>
      </c>
      <c r="M26" s="97"/>
      <c r="N26" s="97"/>
      <c r="O26" s="97"/>
      <c r="P26" s="98">
        <f t="shared" si="4"/>
        <v>0</v>
      </c>
    </row>
    <row r="27" spans="2:16" ht="15.75" thickBot="1">
      <c r="B27" s="48">
        <v>1</v>
      </c>
      <c r="C27" s="84" t="str">
        <f t="shared" ref="C27" si="8">+IF(C26="","",C26)</f>
        <v/>
      </c>
      <c r="D27" s="82">
        <v>0.25</v>
      </c>
      <c r="E27" s="85"/>
      <c r="F27" s="86"/>
      <c r="G27" s="87">
        <f t="shared" ref="G27" si="9">+G26</f>
        <v>0</v>
      </c>
      <c r="H27" s="88">
        <f t="shared" ref="H27:O27" si="10">+H26*$D27</f>
        <v>0</v>
      </c>
      <c r="I27" s="89">
        <f t="shared" si="10"/>
        <v>0</v>
      </c>
      <c r="J27" s="89">
        <f t="shared" si="10"/>
        <v>0</v>
      </c>
      <c r="K27" s="89">
        <f t="shared" si="10"/>
        <v>0</v>
      </c>
      <c r="L27" s="89">
        <f t="shared" si="10"/>
        <v>0</v>
      </c>
      <c r="M27" s="89">
        <f t="shared" si="10"/>
        <v>0</v>
      </c>
      <c r="N27" s="89">
        <f t="shared" si="10"/>
        <v>0</v>
      </c>
      <c r="O27" s="89">
        <f t="shared" si="10"/>
        <v>0</v>
      </c>
      <c r="P27" s="90">
        <f t="shared" si="4"/>
        <v>0</v>
      </c>
    </row>
    <row r="28" spans="2:16">
      <c r="B28" s="48">
        <v>0</v>
      </c>
      <c r="C28" s="91"/>
      <c r="D28" s="92"/>
      <c r="E28" s="93"/>
      <c r="F28" s="94"/>
      <c r="G28" s="95"/>
      <c r="H28" s="96"/>
      <c r="I28" s="97"/>
      <c r="J28" s="97"/>
      <c r="K28" s="97">
        <f>+I28*K$7</f>
        <v>0</v>
      </c>
      <c r="L28" s="97">
        <f>+I28*L$7</f>
        <v>0</v>
      </c>
      <c r="M28" s="97"/>
      <c r="N28" s="97"/>
      <c r="O28" s="97"/>
      <c r="P28" s="98">
        <f t="shared" si="4"/>
        <v>0</v>
      </c>
    </row>
    <row r="29" spans="2:16" ht="15.75" thickBot="1">
      <c r="B29" s="48">
        <v>1</v>
      </c>
      <c r="C29" s="84" t="str">
        <f t="shared" ref="C29" si="11">+IF(C28="","",C28)</f>
        <v/>
      </c>
      <c r="D29" s="82">
        <v>0.25</v>
      </c>
      <c r="E29" s="85"/>
      <c r="F29" s="86"/>
      <c r="G29" s="87">
        <f t="shared" ref="G29" si="12">+G28</f>
        <v>0</v>
      </c>
      <c r="H29" s="88">
        <f t="shared" ref="H29:O29" si="13">+H28*$D29</f>
        <v>0</v>
      </c>
      <c r="I29" s="89">
        <f t="shared" si="13"/>
        <v>0</v>
      </c>
      <c r="J29" s="89">
        <f t="shared" si="13"/>
        <v>0</v>
      </c>
      <c r="K29" s="89">
        <f t="shared" si="13"/>
        <v>0</v>
      </c>
      <c r="L29" s="89">
        <f t="shared" si="13"/>
        <v>0</v>
      </c>
      <c r="M29" s="89">
        <f t="shared" si="13"/>
        <v>0</v>
      </c>
      <c r="N29" s="89">
        <f t="shared" si="13"/>
        <v>0</v>
      </c>
      <c r="O29" s="89">
        <f t="shared" si="13"/>
        <v>0</v>
      </c>
      <c r="P29" s="90">
        <f t="shared" si="4"/>
        <v>0</v>
      </c>
    </row>
    <row r="30" spans="2:16">
      <c r="B30" s="48">
        <v>0</v>
      </c>
      <c r="C30" s="64"/>
      <c r="D30" s="22"/>
      <c r="E30" s="23"/>
      <c r="F30" s="24"/>
      <c r="G30" s="25"/>
      <c r="H30" s="96"/>
      <c r="I30" s="97"/>
      <c r="J30" s="97"/>
      <c r="K30" s="97">
        <f>+I30*K$7</f>
        <v>0</v>
      </c>
      <c r="L30" s="97">
        <f>+I30*L$7</f>
        <v>0</v>
      </c>
      <c r="M30" s="97"/>
      <c r="N30" s="97"/>
      <c r="O30" s="97"/>
      <c r="P30" s="98">
        <f t="shared" si="4"/>
        <v>0</v>
      </c>
    </row>
    <row r="31" spans="2:16" ht="15.75" thickBot="1">
      <c r="B31" s="48">
        <v>1</v>
      </c>
      <c r="C31" s="39" t="str">
        <f t="shared" ref="C31" si="14">+IF(C30="","",C30)</f>
        <v/>
      </c>
      <c r="D31" s="65">
        <v>0.25</v>
      </c>
      <c r="E31" s="40"/>
      <c r="F31" s="41"/>
      <c r="G31" s="42">
        <f t="shared" ref="G31" si="15">+G30</f>
        <v>0</v>
      </c>
      <c r="H31" s="88">
        <f t="shared" ref="H31:O31" si="16">+H30*$D31</f>
        <v>0</v>
      </c>
      <c r="I31" s="89">
        <f t="shared" si="16"/>
        <v>0</v>
      </c>
      <c r="J31" s="89">
        <f t="shared" si="16"/>
        <v>0</v>
      </c>
      <c r="K31" s="89">
        <f t="shared" si="16"/>
        <v>0</v>
      </c>
      <c r="L31" s="89">
        <f t="shared" si="16"/>
        <v>0</v>
      </c>
      <c r="M31" s="89">
        <f t="shared" si="16"/>
        <v>0</v>
      </c>
      <c r="N31" s="89">
        <f t="shared" si="16"/>
        <v>0</v>
      </c>
      <c r="O31" s="89">
        <f t="shared" si="16"/>
        <v>0</v>
      </c>
      <c r="P31" s="90">
        <f t="shared" si="4"/>
        <v>0</v>
      </c>
    </row>
    <row r="32" spans="2:16">
      <c r="G32" s="62" t="s">
        <v>18</v>
      </c>
      <c r="H32" s="43">
        <f>SUMPRODUCT(H22:H31,$B$22:$B$31)</f>
        <v>0</v>
      </c>
      <c r="I32" s="44">
        <f t="shared" ref="I32:P32" si="17">SUMPRODUCT(I22:I31,$B$22:$B$31)</f>
        <v>0</v>
      </c>
      <c r="J32" s="45">
        <f t="shared" si="17"/>
        <v>0</v>
      </c>
      <c r="K32" s="44">
        <f t="shared" si="17"/>
        <v>0</v>
      </c>
      <c r="L32" s="63">
        <f t="shared" si="17"/>
        <v>0</v>
      </c>
      <c r="M32" s="45">
        <f t="shared" si="17"/>
        <v>0</v>
      </c>
      <c r="N32" s="44">
        <f t="shared" si="17"/>
        <v>0</v>
      </c>
      <c r="O32" s="44">
        <f t="shared" si="17"/>
        <v>0</v>
      </c>
      <c r="P32" s="47">
        <f t="shared" si="17"/>
        <v>0</v>
      </c>
    </row>
    <row r="33" spans="2:16"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2:16">
      <c r="C34" s="1" t="s">
        <v>24</v>
      </c>
      <c r="D34" s="55"/>
      <c r="E34" s="56"/>
      <c r="F34" s="57"/>
      <c r="G34" s="58"/>
      <c r="H34" s="58"/>
      <c r="I34" s="58"/>
      <c r="J34" s="58"/>
      <c r="K34" s="58"/>
      <c r="L34" s="58"/>
      <c r="M34" s="58"/>
      <c r="N34" s="29"/>
      <c r="O34" s="29"/>
      <c r="P34" s="29"/>
    </row>
    <row r="35" spans="2:16">
      <c r="B35" s="48">
        <v>1</v>
      </c>
      <c r="C35" s="76" t="s">
        <v>54</v>
      </c>
      <c r="D35" s="77"/>
      <c r="E35" s="78" t="s">
        <v>54</v>
      </c>
      <c r="F35" s="79" t="s">
        <v>25</v>
      </c>
      <c r="G35" s="33" t="s">
        <v>54</v>
      </c>
      <c r="H35" s="80"/>
      <c r="I35" s="81"/>
      <c r="J35" s="81"/>
      <c r="K35" s="81">
        <v>0</v>
      </c>
      <c r="L35" s="81"/>
      <c r="M35" s="81"/>
      <c r="N35" s="81"/>
      <c r="O35" s="81"/>
      <c r="P35" s="38">
        <f t="shared" ref="P35:P42" si="18">SUM(H35:O35)</f>
        <v>0</v>
      </c>
    </row>
    <row r="36" spans="2:16" ht="15.75" thickBot="1">
      <c r="B36" s="48">
        <v>0</v>
      </c>
      <c r="C36" s="84" t="str">
        <f t="shared" ref="C36" si="19">+IF(C35="","",C35)</f>
        <v xml:space="preserve"> </v>
      </c>
      <c r="D36" s="82">
        <v>1</v>
      </c>
      <c r="E36" s="85"/>
      <c r="F36" s="83">
        <v>1.2</v>
      </c>
      <c r="G36" s="87" t="str">
        <f>+IF(G35="","",G35)</f>
        <v xml:space="preserve"> </v>
      </c>
      <c r="H36" s="88">
        <f>+H35*$D36*$F36</f>
        <v>0</v>
      </c>
      <c r="I36" s="89">
        <f t="shared" ref="I36:O36" si="20">+I35*$D36*$F36</f>
        <v>0</v>
      </c>
      <c r="J36" s="89">
        <f t="shared" si="20"/>
        <v>0</v>
      </c>
      <c r="K36" s="89">
        <f t="shared" si="20"/>
        <v>0</v>
      </c>
      <c r="L36" s="89">
        <f t="shared" si="20"/>
        <v>0</v>
      </c>
      <c r="M36" s="89">
        <f t="shared" si="20"/>
        <v>0</v>
      </c>
      <c r="N36" s="89">
        <f t="shared" si="20"/>
        <v>0</v>
      </c>
      <c r="O36" s="89">
        <f t="shared" si="20"/>
        <v>0</v>
      </c>
      <c r="P36" s="90">
        <f t="shared" si="18"/>
        <v>0</v>
      </c>
    </row>
    <row r="37" spans="2:16">
      <c r="B37" s="48">
        <v>1</v>
      </c>
      <c r="C37" s="91" t="s">
        <v>54</v>
      </c>
      <c r="D37" s="92"/>
      <c r="E37" s="93" t="s">
        <v>54</v>
      </c>
      <c r="F37" s="94"/>
      <c r="G37" s="33" t="s">
        <v>54</v>
      </c>
      <c r="H37" s="96"/>
      <c r="I37" s="97"/>
      <c r="J37" s="97"/>
      <c r="K37" s="97"/>
      <c r="L37" s="81">
        <v>0</v>
      </c>
      <c r="M37" s="97"/>
      <c r="N37" s="97"/>
      <c r="O37" s="97"/>
      <c r="P37" s="98">
        <f t="shared" si="18"/>
        <v>0</v>
      </c>
    </row>
    <row r="38" spans="2:16" ht="15.75" thickBot="1">
      <c r="B38" s="48">
        <v>0</v>
      </c>
      <c r="C38" s="84" t="str">
        <f t="shared" ref="C38" si="21">+IF(C37="","",C37)</f>
        <v xml:space="preserve"> </v>
      </c>
      <c r="D38" s="82">
        <v>1</v>
      </c>
      <c r="E38" s="85"/>
      <c r="F38" s="83">
        <v>1</v>
      </c>
      <c r="G38" s="87" t="str">
        <f t="shared" ref="G38" si="22">+IF(G37="","",G37)</f>
        <v xml:space="preserve"> </v>
      </c>
      <c r="H38" s="88">
        <f t="shared" ref="H38:O38" si="23">+H37*$D38*$F38</f>
        <v>0</v>
      </c>
      <c r="I38" s="89">
        <f t="shared" si="23"/>
        <v>0</v>
      </c>
      <c r="J38" s="89">
        <f t="shared" si="23"/>
        <v>0</v>
      </c>
      <c r="K38" s="89">
        <f t="shared" si="23"/>
        <v>0</v>
      </c>
      <c r="L38" s="89">
        <f t="shared" si="23"/>
        <v>0</v>
      </c>
      <c r="M38" s="89">
        <f t="shared" si="23"/>
        <v>0</v>
      </c>
      <c r="N38" s="89">
        <f t="shared" si="23"/>
        <v>0</v>
      </c>
      <c r="O38" s="89">
        <f t="shared" si="23"/>
        <v>0</v>
      </c>
      <c r="P38" s="90">
        <f t="shared" si="18"/>
        <v>0</v>
      </c>
    </row>
    <row r="39" spans="2:16">
      <c r="B39" s="48">
        <v>1</v>
      </c>
      <c r="C39" s="91"/>
      <c r="D39" s="92"/>
      <c r="E39" s="93"/>
      <c r="F39" s="94"/>
      <c r="G39" s="33"/>
      <c r="H39" s="96"/>
      <c r="I39" s="97">
        <v>0</v>
      </c>
      <c r="J39" s="97"/>
      <c r="K39" s="97"/>
      <c r="L39" s="97">
        <v>0</v>
      </c>
      <c r="M39" s="97"/>
      <c r="N39" s="97"/>
      <c r="O39" s="97"/>
      <c r="P39" s="98">
        <f t="shared" si="18"/>
        <v>0</v>
      </c>
    </row>
    <row r="40" spans="2:16" ht="15.75" thickBot="1">
      <c r="B40" s="48">
        <v>0</v>
      </c>
      <c r="C40" s="84" t="str">
        <f t="shared" ref="C40" si="24">+IF(C39="","",C39)</f>
        <v/>
      </c>
      <c r="D40" s="82">
        <v>1</v>
      </c>
      <c r="E40" s="85"/>
      <c r="F40" s="83">
        <v>1</v>
      </c>
      <c r="G40" s="87" t="str">
        <f t="shared" ref="G40" si="25">+IF(G39="","",G39)</f>
        <v/>
      </c>
      <c r="H40" s="88">
        <f t="shared" ref="H40:O40" si="26">+H39*$D40*$F40</f>
        <v>0</v>
      </c>
      <c r="I40" s="89">
        <f t="shared" si="26"/>
        <v>0</v>
      </c>
      <c r="J40" s="89">
        <f t="shared" si="26"/>
        <v>0</v>
      </c>
      <c r="K40" s="89">
        <f t="shared" si="26"/>
        <v>0</v>
      </c>
      <c r="L40" s="89">
        <f t="shared" si="26"/>
        <v>0</v>
      </c>
      <c r="M40" s="89">
        <f t="shared" si="26"/>
        <v>0</v>
      </c>
      <c r="N40" s="89">
        <f t="shared" si="26"/>
        <v>0</v>
      </c>
      <c r="O40" s="89">
        <f t="shared" si="26"/>
        <v>0</v>
      </c>
      <c r="P40" s="90">
        <f t="shared" si="18"/>
        <v>0</v>
      </c>
    </row>
    <row r="41" spans="2:16">
      <c r="B41" s="48">
        <v>1</v>
      </c>
      <c r="C41" s="91"/>
      <c r="D41" s="92"/>
      <c r="E41" s="93"/>
      <c r="F41" s="94"/>
      <c r="G41" s="95"/>
      <c r="H41" s="96"/>
      <c r="I41" s="97">
        <v>0</v>
      </c>
      <c r="J41" s="97"/>
      <c r="K41" s="97"/>
      <c r="L41" s="97">
        <v>0</v>
      </c>
      <c r="M41" s="97"/>
      <c r="N41" s="97"/>
      <c r="O41" s="97"/>
      <c r="P41" s="98">
        <f t="shared" si="18"/>
        <v>0</v>
      </c>
    </row>
    <row r="42" spans="2:16" ht="15.75" thickBot="1">
      <c r="B42" s="48">
        <v>0</v>
      </c>
      <c r="C42" s="84" t="str">
        <f t="shared" ref="C42" si="27">+IF(C41="","",C41)</f>
        <v/>
      </c>
      <c r="D42" s="82">
        <v>1</v>
      </c>
      <c r="E42" s="85"/>
      <c r="F42" s="83">
        <v>1</v>
      </c>
      <c r="G42" s="87" t="str">
        <f t="shared" ref="G42" si="28">+IF(G41="","",G41)</f>
        <v/>
      </c>
      <c r="H42" s="88">
        <f t="shared" ref="H42:O42" si="29">+H41*$D42*$F42</f>
        <v>0</v>
      </c>
      <c r="I42" s="89">
        <f t="shared" si="29"/>
        <v>0</v>
      </c>
      <c r="J42" s="89">
        <f t="shared" si="29"/>
        <v>0</v>
      </c>
      <c r="K42" s="89">
        <f t="shared" si="29"/>
        <v>0</v>
      </c>
      <c r="L42" s="89">
        <f t="shared" si="29"/>
        <v>0</v>
      </c>
      <c r="M42" s="89">
        <f t="shared" si="29"/>
        <v>0</v>
      </c>
      <c r="N42" s="89">
        <f t="shared" si="29"/>
        <v>0</v>
      </c>
      <c r="O42" s="89">
        <f t="shared" si="29"/>
        <v>0</v>
      </c>
      <c r="P42" s="90">
        <f t="shared" si="18"/>
        <v>0</v>
      </c>
    </row>
    <row r="43" spans="2:16">
      <c r="G43" s="62" t="s">
        <v>19</v>
      </c>
      <c r="H43" s="43">
        <f>SUMPRODUCT($B$35:$B$42,H35:H42)</f>
        <v>0</v>
      </c>
      <c r="I43" s="44">
        <f t="shared" ref="I43:P43" si="30">SUMPRODUCT($B$35:$B$42,I35:I42)</f>
        <v>0</v>
      </c>
      <c r="J43" s="45">
        <f t="shared" si="30"/>
        <v>0</v>
      </c>
      <c r="K43" s="44">
        <f t="shared" si="30"/>
        <v>0</v>
      </c>
      <c r="L43" s="63">
        <f t="shared" si="30"/>
        <v>0</v>
      </c>
      <c r="M43" s="45">
        <f t="shared" si="30"/>
        <v>0</v>
      </c>
      <c r="N43" s="44">
        <f t="shared" si="30"/>
        <v>0</v>
      </c>
      <c r="O43" s="44">
        <f t="shared" si="30"/>
        <v>0</v>
      </c>
      <c r="P43" s="47">
        <f t="shared" si="30"/>
        <v>0</v>
      </c>
    </row>
    <row r="45" spans="2:16">
      <c r="G45" s="49" t="s">
        <v>20</v>
      </c>
      <c r="H45" s="50">
        <f t="shared" ref="H45:P45" si="31">+H20+H32+H43</f>
        <v>0</v>
      </c>
      <c r="I45" s="51">
        <f t="shared" si="31"/>
        <v>0</v>
      </c>
      <c r="J45" s="52">
        <f t="shared" si="31"/>
        <v>0</v>
      </c>
      <c r="K45" s="51">
        <f t="shared" si="31"/>
        <v>0</v>
      </c>
      <c r="L45" s="53">
        <f t="shared" si="31"/>
        <v>0</v>
      </c>
      <c r="M45" s="52">
        <f t="shared" si="31"/>
        <v>0</v>
      </c>
      <c r="N45" s="51">
        <f t="shared" si="31"/>
        <v>0</v>
      </c>
      <c r="O45" s="51">
        <f t="shared" si="31"/>
        <v>23.2</v>
      </c>
      <c r="P45" s="54">
        <f t="shared" si="31"/>
        <v>0</v>
      </c>
    </row>
    <row r="47" spans="2:16">
      <c r="C47" s="105" t="s">
        <v>26</v>
      </c>
      <c r="D47" s="106" t="s">
        <v>28</v>
      </c>
      <c r="E47" s="106" t="s">
        <v>29</v>
      </c>
      <c r="F47" s="106" t="s">
        <v>30</v>
      </c>
      <c r="G47" s="106" t="s">
        <v>27</v>
      </c>
      <c r="H47" s="106" t="s">
        <v>32</v>
      </c>
      <c r="I47" s="107" t="s">
        <v>51</v>
      </c>
    </row>
    <row r="48" spans="2:16">
      <c r="C48" s="108"/>
      <c r="D48" s="109" t="s">
        <v>36</v>
      </c>
      <c r="E48" s="109" t="s">
        <v>31</v>
      </c>
      <c r="F48" s="110">
        <v>21</v>
      </c>
      <c r="G48" s="109"/>
      <c r="H48" s="109" t="s">
        <v>34</v>
      </c>
      <c r="I48" s="111">
        <f t="shared" ref="I48:I53" si="32">+IF(H48="Oui",2*F48,F48)</f>
        <v>42</v>
      </c>
    </row>
    <row r="49" spans="3:11">
      <c r="C49" s="112"/>
      <c r="D49" s="113"/>
      <c r="E49" s="113"/>
      <c r="F49" s="56"/>
      <c r="G49" s="113"/>
      <c r="H49" s="113" t="s">
        <v>34</v>
      </c>
      <c r="I49" s="114">
        <f t="shared" si="32"/>
        <v>0</v>
      </c>
    </row>
    <row r="50" spans="3:11">
      <c r="C50" s="112"/>
      <c r="D50" s="113"/>
      <c r="E50" s="113"/>
      <c r="F50" s="56"/>
      <c r="G50" s="113"/>
      <c r="H50" s="113" t="s">
        <v>34</v>
      </c>
      <c r="I50" s="114">
        <f t="shared" si="32"/>
        <v>0</v>
      </c>
    </row>
    <row r="51" spans="3:11">
      <c r="C51" s="112"/>
      <c r="D51" s="113"/>
      <c r="E51" s="113"/>
      <c r="F51" s="56"/>
      <c r="G51" s="113"/>
      <c r="H51" s="113" t="s">
        <v>34</v>
      </c>
      <c r="I51" s="114">
        <f t="shared" si="32"/>
        <v>0</v>
      </c>
    </row>
    <row r="52" spans="3:11">
      <c r="C52" s="14"/>
      <c r="D52" s="113"/>
      <c r="E52" s="113"/>
      <c r="F52" s="56"/>
      <c r="G52" s="113"/>
      <c r="H52" s="113" t="s">
        <v>34</v>
      </c>
      <c r="I52" s="114">
        <f t="shared" si="32"/>
        <v>0</v>
      </c>
    </row>
    <row r="53" spans="3:11">
      <c r="C53" s="112"/>
      <c r="D53" s="113"/>
      <c r="E53" s="113"/>
      <c r="F53" s="56"/>
      <c r="G53" s="113"/>
      <c r="H53" s="113" t="s">
        <v>34</v>
      </c>
      <c r="I53" s="114">
        <f t="shared" si="32"/>
        <v>0</v>
      </c>
    </row>
    <row r="54" spans="3:11">
      <c r="C54" s="112"/>
      <c r="D54" s="113"/>
      <c r="E54" s="113"/>
      <c r="F54" s="56"/>
      <c r="G54" s="113"/>
      <c r="H54" s="113" t="s">
        <v>34</v>
      </c>
      <c r="I54" s="114">
        <f t="shared" ref="I54:I61" si="33">+IF(H54="Oui",2*F54,F54)</f>
        <v>0</v>
      </c>
    </row>
    <row r="55" spans="3:11">
      <c r="C55" s="112"/>
      <c r="D55" s="113"/>
      <c r="E55" s="113"/>
      <c r="F55" s="56"/>
      <c r="G55" s="113"/>
      <c r="H55" s="113" t="s">
        <v>34</v>
      </c>
      <c r="I55" s="114">
        <f t="shared" si="33"/>
        <v>0</v>
      </c>
    </row>
    <row r="56" spans="3:11">
      <c r="C56" s="112"/>
      <c r="D56" s="113"/>
      <c r="E56" s="113"/>
      <c r="F56" s="56"/>
      <c r="G56" s="113"/>
      <c r="H56" s="113" t="s">
        <v>34</v>
      </c>
      <c r="I56" s="114">
        <f t="shared" si="33"/>
        <v>0</v>
      </c>
    </row>
    <row r="57" spans="3:11">
      <c r="C57" s="112"/>
      <c r="D57" s="113"/>
      <c r="E57" s="113"/>
      <c r="F57" s="56"/>
      <c r="G57" s="113"/>
      <c r="H57" s="113" t="s">
        <v>34</v>
      </c>
      <c r="I57" s="114">
        <f t="shared" si="33"/>
        <v>0</v>
      </c>
    </row>
    <row r="58" spans="3:11">
      <c r="C58" s="112"/>
      <c r="D58" s="113"/>
      <c r="E58" s="113"/>
      <c r="F58" s="56"/>
      <c r="G58" s="113"/>
      <c r="H58" s="113" t="s">
        <v>34</v>
      </c>
      <c r="I58" s="114">
        <f t="shared" si="33"/>
        <v>0</v>
      </c>
    </row>
    <row r="59" spans="3:11">
      <c r="C59" s="112"/>
      <c r="D59" s="113"/>
      <c r="E59" s="113"/>
      <c r="F59" s="56"/>
      <c r="G59" s="113"/>
      <c r="H59" s="113" t="s">
        <v>34</v>
      </c>
      <c r="I59" s="114">
        <f t="shared" si="33"/>
        <v>0</v>
      </c>
    </row>
    <row r="60" spans="3:11">
      <c r="C60" s="112"/>
      <c r="D60" s="113"/>
      <c r="E60" s="113"/>
      <c r="F60" s="56"/>
      <c r="G60" s="113"/>
      <c r="H60" s="113" t="s">
        <v>34</v>
      </c>
      <c r="I60" s="114">
        <f t="shared" si="33"/>
        <v>0</v>
      </c>
    </row>
    <row r="61" spans="3:11">
      <c r="C61" s="115"/>
      <c r="D61" s="116"/>
      <c r="E61" s="116"/>
      <c r="F61" s="117"/>
      <c r="G61" s="116"/>
      <c r="H61" s="116" t="s">
        <v>34</v>
      </c>
      <c r="I61" s="118">
        <f t="shared" si="33"/>
        <v>0</v>
      </c>
      <c r="J61" s="120" t="s">
        <v>52</v>
      </c>
      <c r="K61" s="121" t="s">
        <v>53</v>
      </c>
    </row>
    <row r="62" spans="3:11">
      <c r="C62" s="99"/>
      <c r="D62" s="100"/>
      <c r="E62" s="100"/>
      <c r="F62" s="48"/>
      <c r="G62" s="100"/>
      <c r="H62" s="105" t="s">
        <v>51</v>
      </c>
      <c r="I62" s="122">
        <f>SUM(I48:I61)</f>
        <v>42</v>
      </c>
      <c r="J62" s="123">
        <v>0.44</v>
      </c>
      <c r="K62" s="119">
        <f>+I62*J62</f>
        <v>18.48</v>
      </c>
    </row>
    <row r="63" spans="3:11">
      <c r="C63" s="99"/>
      <c r="D63" s="100"/>
      <c r="E63" s="100"/>
      <c r="F63" s="48"/>
      <c r="G63" s="100"/>
      <c r="H63" s="100"/>
      <c r="I63" s="48"/>
    </row>
    <row r="64" spans="3:11">
      <c r="C64" s="99"/>
      <c r="D64" s="100"/>
      <c r="E64" s="100"/>
      <c r="F64" s="48"/>
      <c r="G64" s="100"/>
      <c r="H64" s="100"/>
      <c r="I64" s="48"/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5" orientation="landscape" r:id="rId1"/>
  <headerFoot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zoomScale="80" zoomScaleNormal="80" workbookViewId="0">
      <selection activeCell="C10" sqref="C10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4" t="s">
        <v>93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v>0</v>
      </c>
      <c r="J9" s="36"/>
      <c r="K9" s="129"/>
      <c r="L9" s="132">
        <v>0</v>
      </c>
      <c r="M9" s="37">
        <v>0</v>
      </c>
      <c r="N9" s="36"/>
      <c r="O9" s="35"/>
      <c r="P9" s="35"/>
      <c r="Q9" s="35"/>
      <c r="R9" s="38">
        <f t="shared" ref="R9" si="0">SUM(H9:Q9)</f>
        <v>0</v>
      </c>
    </row>
    <row r="10" spans="2:24">
      <c r="B10" s="48">
        <v>1</v>
      </c>
      <c r="C10" s="14"/>
      <c r="D10" s="15"/>
      <c r="E10" s="15"/>
      <c r="F10" s="16"/>
      <c r="G10" s="17"/>
      <c r="H10" s="27"/>
      <c r="I10" s="18"/>
      <c r="J10" s="20"/>
      <c r="K10" s="30"/>
      <c r="L10" s="133"/>
      <c r="M10" s="19"/>
      <c r="N10" s="20"/>
      <c r="O10" s="18"/>
      <c r="P10" s="18"/>
      <c r="Q10" s="18"/>
      <c r="R10" s="21">
        <f t="shared" ref="R10:R20" si="1">SUM(H10:Q10)</f>
        <v>0</v>
      </c>
      <c r="X10" s="3">
        <v>39</v>
      </c>
    </row>
    <row r="11" spans="2:24">
      <c r="B11" s="48">
        <v>1</v>
      </c>
      <c r="C11" s="14"/>
      <c r="D11" s="15"/>
      <c r="E11" s="102"/>
      <c r="F11" s="16"/>
      <c r="G11" s="17"/>
      <c r="H11" s="27"/>
      <c r="I11" s="18"/>
      <c r="J11" s="20"/>
      <c r="K11" s="30"/>
      <c r="L11" s="133"/>
      <c r="M11" s="19"/>
      <c r="N11" s="20"/>
      <c r="O11" s="18"/>
      <c r="P11" s="18"/>
      <c r="Q11" s="18"/>
      <c r="R11" s="21">
        <f t="shared" si="1"/>
        <v>0</v>
      </c>
      <c r="X11" s="3">
        <v>1.55</v>
      </c>
    </row>
    <row r="12" spans="2:24">
      <c r="B12" s="48">
        <v>1</v>
      </c>
      <c r="C12" s="14"/>
      <c r="D12" s="15"/>
      <c r="E12" s="15"/>
      <c r="F12" s="16"/>
      <c r="G12" s="17"/>
      <c r="H12" s="27"/>
      <c r="I12" s="18"/>
      <c r="J12" s="20"/>
      <c r="K12" s="30"/>
      <c r="L12" s="133"/>
      <c r="M12" s="19"/>
      <c r="N12" s="20"/>
      <c r="O12" s="18"/>
      <c r="P12" s="18"/>
      <c r="Q12" s="18"/>
      <c r="R12" s="21">
        <f t="shared" si="1"/>
        <v>0</v>
      </c>
      <c r="X12" s="3">
        <f>+X10/X11</f>
        <v>25.161290322580644</v>
      </c>
    </row>
    <row r="13" spans="2:24">
      <c r="B13" s="48">
        <v>1</v>
      </c>
      <c r="C13" s="14"/>
      <c r="D13" s="15"/>
      <c r="E13" s="15"/>
      <c r="F13" s="16"/>
      <c r="G13" s="17"/>
      <c r="H13" s="27"/>
      <c r="I13" s="18"/>
      <c r="J13" s="20"/>
      <c r="K13" s="30"/>
      <c r="L13" s="133"/>
      <c r="M13" s="19"/>
      <c r="N13" s="20"/>
      <c r="O13" s="18"/>
      <c r="P13" s="18"/>
      <c r="Q13" s="18"/>
      <c r="R13" s="21">
        <f t="shared" si="1"/>
        <v>0</v>
      </c>
      <c r="X13" s="3">
        <f>39/1.55</f>
        <v>25.161290322580644</v>
      </c>
    </row>
    <row r="14" spans="2:24">
      <c r="B14" s="48">
        <v>1</v>
      </c>
      <c r="C14" s="14"/>
      <c r="D14" s="15"/>
      <c r="E14" s="15"/>
      <c r="F14" s="16"/>
      <c r="G14" s="17"/>
      <c r="H14" s="27"/>
      <c r="I14" s="18"/>
      <c r="J14" s="20"/>
      <c r="K14" s="30"/>
      <c r="L14" s="133"/>
      <c r="M14" s="19"/>
      <c r="N14" s="20"/>
      <c r="O14" s="18"/>
      <c r="P14" s="18"/>
      <c r="Q14" s="18"/>
      <c r="R14" s="21">
        <f t="shared" si="1"/>
        <v>0</v>
      </c>
    </row>
    <row r="15" spans="2:24">
      <c r="B15" s="48">
        <v>1</v>
      </c>
      <c r="C15" s="14"/>
      <c r="D15" s="15"/>
      <c r="E15" s="15"/>
      <c r="F15" s="16"/>
      <c r="G15" s="17"/>
      <c r="H15" s="27"/>
      <c r="I15" s="18"/>
      <c r="J15" s="20"/>
      <c r="K15" s="30"/>
      <c r="L15" s="133"/>
      <c r="M15" s="19"/>
      <c r="N15" s="20"/>
      <c r="O15" s="18"/>
      <c r="P15" s="18"/>
      <c r="Q15" s="18"/>
      <c r="R15" s="21">
        <f t="shared" ref="R15:R16" si="2">SUM(H15:Q15)</f>
        <v>0</v>
      </c>
    </row>
    <row r="16" spans="2:24">
      <c r="B16" s="48">
        <v>1</v>
      </c>
      <c r="C16" s="14"/>
      <c r="D16" s="15"/>
      <c r="E16" s="15"/>
      <c r="F16" s="16"/>
      <c r="G16" s="17"/>
      <c r="H16" s="27"/>
      <c r="I16" s="18"/>
      <c r="J16" s="20"/>
      <c r="K16" s="30"/>
      <c r="L16" s="133"/>
      <c r="M16" s="19"/>
      <c r="N16" s="20"/>
      <c r="O16" s="18"/>
      <c r="P16" s="18"/>
      <c r="Q16" s="18"/>
      <c r="R16" s="21">
        <f t="shared" si="2"/>
        <v>0</v>
      </c>
    </row>
    <row r="17" spans="2:18">
      <c r="B17" s="48">
        <v>1</v>
      </c>
      <c r="C17" s="14"/>
      <c r="D17" s="15"/>
      <c r="E17" s="15"/>
      <c r="F17" s="16"/>
      <c r="G17" s="17"/>
      <c r="H17" s="27"/>
      <c r="I17" s="18"/>
      <c r="J17" s="20"/>
      <c r="K17" s="30"/>
      <c r="L17" s="133"/>
      <c r="M17" s="19"/>
      <c r="N17" s="20"/>
      <c r="O17" s="18"/>
      <c r="P17" s="18"/>
      <c r="Q17" s="18"/>
      <c r="R17" s="21">
        <f t="shared" si="1"/>
        <v>0</v>
      </c>
    </row>
    <row r="18" spans="2:18">
      <c r="B18" s="48">
        <v>1</v>
      </c>
      <c r="C18" s="2"/>
      <c r="D18" s="15"/>
      <c r="E18" s="15"/>
      <c r="F18" s="16"/>
      <c r="G18" s="17"/>
      <c r="H18" s="27"/>
      <c r="I18" s="18"/>
      <c r="J18" s="20"/>
      <c r="K18" s="30"/>
      <c r="L18" s="133"/>
      <c r="M18" s="19"/>
      <c r="N18" s="20"/>
      <c r="O18" s="18"/>
      <c r="P18" s="18"/>
      <c r="Q18" s="18"/>
      <c r="R18" s="21">
        <f t="shared" si="1"/>
        <v>0</v>
      </c>
    </row>
    <row r="19" spans="2:18">
      <c r="B19" s="48">
        <v>1</v>
      </c>
      <c r="C19" s="2"/>
      <c r="D19" s="15"/>
      <c r="E19" s="15"/>
      <c r="F19" s="16"/>
      <c r="G19" s="17"/>
      <c r="H19" s="27"/>
      <c r="I19" s="18"/>
      <c r="J19" s="20"/>
      <c r="K19" s="30"/>
      <c r="L19" s="133"/>
      <c r="M19" s="19"/>
      <c r="N19" s="20"/>
      <c r="O19" s="18"/>
      <c r="P19" s="18"/>
      <c r="Q19" s="18"/>
      <c r="R19" s="21">
        <f t="shared" ref="R19" si="3">SUM(H19:Q19)</f>
        <v>0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>SUMPRODUCT(H9:H20,$B$9:$B$20)</f>
        <v>0</v>
      </c>
      <c r="I21" s="51">
        <f t="shared" ref="I21:R21" si="4">SUMPRODUCT(I9:I20,$B$9:$B$20)</f>
        <v>0</v>
      </c>
      <c r="J21" s="52">
        <f t="shared" si="4"/>
        <v>0</v>
      </c>
      <c r="K21" s="131">
        <f t="shared" si="4"/>
        <v>0</v>
      </c>
      <c r="L21" s="135">
        <f t="shared" si="4"/>
        <v>0</v>
      </c>
      <c r="M21" s="53">
        <f t="shared" si="4"/>
        <v>0</v>
      </c>
      <c r="N21" s="52">
        <f t="shared" si="4"/>
        <v>0</v>
      </c>
      <c r="O21" s="51">
        <f t="shared" si="4"/>
        <v>0</v>
      </c>
      <c r="P21" s="52">
        <f t="shared" si="4"/>
        <v>0</v>
      </c>
      <c r="Q21" s="51">
        <f t="shared" si="4"/>
        <v>0</v>
      </c>
      <c r="R21" s="54">
        <f t="shared" si="4"/>
        <v>0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:R32" si="5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6">+I23*$D24</f>
        <v>0</v>
      </c>
      <c r="J24" s="89">
        <f t="shared" si="6"/>
        <v>0</v>
      </c>
      <c r="K24" s="137">
        <f t="shared" si="6"/>
        <v>0</v>
      </c>
      <c r="L24" s="140">
        <f t="shared" si="6"/>
        <v>0</v>
      </c>
      <c r="M24" s="146">
        <f t="shared" si="6"/>
        <v>0</v>
      </c>
      <c r="N24" s="143">
        <f t="shared" si="6"/>
        <v>0</v>
      </c>
      <c r="O24" s="89">
        <f t="shared" si="6"/>
        <v>0</v>
      </c>
      <c r="P24" s="89">
        <f t="shared" si="6"/>
        <v>0</v>
      </c>
      <c r="Q24" s="89">
        <f t="shared" si="6"/>
        <v>0</v>
      </c>
      <c r="R24" s="90">
        <f t="shared" si="5"/>
        <v>0</v>
      </c>
    </row>
    <row r="25" spans="2:18" ht="15.75" hidden="1" thickBot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5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7">+G25</f>
        <v>0</v>
      </c>
      <c r="H26" s="88">
        <f t="shared" ref="H26:Q26" si="8">+H25*$D26</f>
        <v>0</v>
      </c>
      <c r="I26" s="89">
        <f t="shared" si="8"/>
        <v>0</v>
      </c>
      <c r="J26" s="89">
        <f t="shared" si="8"/>
        <v>0</v>
      </c>
      <c r="K26" s="137">
        <f t="shared" si="8"/>
        <v>0</v>
      </c>
      <c r="L26" s="140">
        <f t="shared" si="8"/>
        <v>0</v>
      </c>
      <c r="M26" s="146">
        <f t="shared" si="8"/>
        <v>0</v>
      </c>
      <c r="N26" s="143">
        <f t="shared" si="8"/>
        <v>0</v>
      </c>
      <c r="O26" s="89">
        <f t="shared" si="8"/>
        <v>0</v>
      </c>
      <c r="P26" s="89">
        <f t="shared" si="8"/>
        <v>0</v>
      </c>
      <c r="Q26" s="89">
        <f t="shared" si="8"/>
        <v>0</v>
      </c>
      <c r="R26" s="90">
        <f t="shared" si="5"/>
        <v>0</v>
      </c>
    </row>
    <row r="27" spans="2:18" ht="15.75" hidden="1" thickBot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5"/>
        <v>0</v>
      </c>
    </row>
    <row r="28" spans="2:18" ht="15.75" hidden="1" thickBot="1">
      <c r="B28" s="48">
        <v>1</v>
      </c>
      <c r="C28" s="84" t="str">
        <f t="shared" ref="C28" si="9">+IF(C27="","",C27)</f>
        <v/>
      </c>
      <c r="D28" s="82">
        <v>0.25</v>
      </c>
      <c r="E28" s="85"/>
      <c r="F28" s="86"/>
      <c r="G28" s="87">
        <f t="shared" ref="G28" si="10">+G27</f>
        <v>0</v>
      </c>
      <c r="H28" s="88">
        <f t="shared" ref="H28:Q28" si="11">+H27*$D28</f>
        <v>0</v>
      </c>
      <c r="I28" s="89">
        <f t="shared" si="11"/>
        <v>0</v>
      </c>
      <c r="J28" s="89">
        <f t="shared" si="11"/>
        <v>0</v>
      </c>
      <c r="K28" s="137">
        <f t="shared" si="11"/>
        <v>0</v>
      </c>
      <c r="L28" s="140">
        <f t="shared" si="11"/>
        <v>0</v>
      </c>
      <c r="M28" s="146">
        <f t="shared" si="11"/>
        <v>0</v>
      </c>
      <c r="N28" s="143">
        <f t="shared" si="11"/>
        <v>0</v>
      </c>
      <c r="O28" s="89">
        <f t="shared" si="11"/>
        <v>0</v>
      </c>
      <c r="P28" s="89">
        <f t="shared" si="11"/>
        <v>0</v>
      </c>
      <c r="Q28" s="89">
        <f t="shared" si="11"/>
        <v>0</v>
      </c>
      <c r="R28" s="90">
        <f t="shared" si="5"/>
        <v>0</v>
      </c>
    </row>
    <row r="29" spans="2:18" ht="15.75" hidden="1" thickBot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hidden="1" thickBot="1">
      <c r="B30" s="48">
        <v>1</v>
      </c>
      <c r="C30" s="84" t="str">
        <f t="shared" ref="C30" si="12">+IF(C29="","",C29)</f>
        <v/>
      </c>
      <c r="D30" s="82">
        <v>0.25</v>
      </c>
      <c r="E30" s="85"/>
      <c r="F30" s="86"/>
      <c r="G30" s="87">
        <f t="shared" ref="G30" si="13">+G29</f>
        <v>0</v>
      </c>
      <c r="H30" s="88">
        <f t="shared" ref="H30:Q30" si="14">+H29*$D30</f>
        <v>0</v>
      </c>
      <c r="I30" s="89">
        <f t="shared" si="14"/>
        <v>0</v>
      </c>
      <c r="J30" s="89">
        <f t="shared" si="14"/>
        <v>0</v>
      </c>
      <c r="K30" s="137">
        <f t="shared" si="14"/>
        <v>0</v>
      </c>
      <c r="L30" s="140">
        <f t="shared" si="14"/>
        <v>0</v>
      </c>
      <c r="M30" s="146">
        <f t="shared" si="14"/>
        <v>0</v>
      </c>
      <c r="N30" s="143">
        <f t="shared" si="14"/>
        <v>0</v>
      </c>
      <c r="O30" s="89">
        <f t="shared" si="14"/>
        <v>0</v>
      </c>
      <c r="P30" s="89">
        <f t="shared" si="14"/>
        <v>0</v>
      </c>
      <c r="Q30" s="89">
        <f t="shared" si="14"/>
        <v>0</v>
      </c>
      <c r="R30" s="90">
        <f t="shared" si="5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>
      <c r="B32" s="48">
        <v>1</v>
      </c>
      <c r="C32" s="39" t="str">
        <f t="shared" ref="C32" si="15">+IF(C31="","",C31)</f>
        <v/>
      </c>
      <c r="D32" s="65">
        <v>0.25</v>
      </c>
      <c r="E32" s="40"/>
      <c r="F32" s="41"/>
      <c r="G32" s="17">
        <f t="shared" ref="G32" si="16">+G31</f>
        <v>0</v>
      </c>
      <c r="H32" s="148">
        <f t="shared" ref="H32:Q32" si="17">+H31*$D32</f>
        <v>0</v>
      </c>
      <c r="I32" s="149">
        <f t="shared" si="17"/>
        <v>0</v>
      </c>
      <c r="J32" s="149">
        <f t="shared" si="17"/>
        <v>0</v>
      </c>
      <c r="K32" s="150">
        <f t="shared" si="17"/>
        <v>0</v>
      </c>
      <c r="L32" s="151">
        <f t="shared" si="17"/>
        <v>0</v>
      </c>
      <c r="M32" s="152">
        <f t="shared" si="17"/>
        <v>0</v>
      </c>
      <c r="N32" s="153">
        <f t="shared" si="17"/>
        <v>0</v>
      </c>
      <c r="O32" s="149">
        <f t="shared" si="17"/>
        <v>0</v>
      </c>
      <c r="P32" s="149">
        <f t="shared" si="17"/>
        <v>0</v>
      </c>
      <c r="Q32" s="149">
        <f t="shared" si="17"/>
        <v>0</v>
      </c>
      <c r="R32" s="154">
        <f t="shared" si="5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18">SUMPRODUCT(I23:I32,$B$23:$B$32)</f>
        <v>0</v>
      </c>
      <c r="J33" s="52">
        <f t="shared" si="18"/>
        <v>0</v>
      </c>
      <c r="K33" s="131">
        <f t="shared" si="18"/>
        <v>0</v>
      </c>
      <c r="L33" s="135">
        <f t="shared" si="18"/>
        <v>0</v>
      </c>
      <c r="M33" s="155">
        <f t="shared" si="18"/>
        <v>0</v>
      </c>
      <c r="N33" s="52">
        <f t="shared" si="18"/>
        <v>0</v>
      </c>
      <c r="O33" s="51">
        <f t="shared" si="18"/>
        <v>0</v>
      </c>
      <c r="P33" s="51">
        <f t="shared" si="18"/>
        <v>0</v>
      </c>
      <c r="Q33" s="51">
        <f t="shared" si="18"/>
        <v>0</v>
      </c>
      <c r="R33" s="54">
        <f t="shared" si="18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0</v>
      </c>
      <c r="J36" s="81"/>
      <c r="K36" s="136"/>
      <c r="L36" s="139">
        <v>0</v>
      </c>
      <c r="M36" s="145">
        <v>0</v>
      </c>
      <c r="N36" s="142"/>
      <c r="O36" s="81"/>
      <c r="P36" s="81"/>
      <c r="Q36" s="81"/>
      <c r="R36" s="38">
        <f t="shared" ref="R36:R37" si="19">SUM(H36:Q36)</f>
        <v>0</v>
      </c>
    </row>
    <row r="37" spans="2:18" ht="15.75" thickBot="1">
      <c r="B37" s="48">
        <v>1</v>
      </c>
      <c r="C37" s="84">
        <f t="shared" ref="C37" si="20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21">+I36*$D37*$F37</f>
        <v>0</v>
      </c>
      <c r="J37" s="89">
        <f t="shared" si="21"/>
        <v>0</v>
      </c>
      <c r="K37" s="137">
        <f t="shared" si="21"/>
        <v>0</v>
      </c>
      <c r="L37" s="140">
        <f t="shared" si="21"/>
        <v>0</v>
      </c>
      <c r="M37" s="146">
        <f t="shared" si="21"/>
        <v>0</v>
      </c>
      <c r="N37" s="143">
        <f t="shared" si="21"/>
        <v>0</v>
      </c>
      <c r="O37" s="89">
        <f t="shared" si="21"/>
        <v>0</v>
      </c>
      <c r="P37" s="89">
        <f t="shared" si="21"/>
        <v>0</v>
      </c>
      <c r="Q37" s="89">
        <f t="shared" si="21"/>
        <v>0</v>
      </c>
      <c r="R37" s="90">
        <f t="shared" si="19"/>
        <v>0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0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22">SUM(H38:Q38)</f>
        <v>0</v>
      </c>
    </row>
    <row r="39" spans="2:18" ht="15.75" thickBot="1">
      <c r="B39" s="48">
        <v>1</v>
      </c>
      <c r="C39" s="84">
        <f t="shared" ref="C39" si="23">+IF(C38="","",C38)</f>
        <v>40555</v>
      </c>
      <c r="D39" s="82">
        <v>1</v>
      </c>
      <c r="E39" s="85"/>
      <c r="F39" s="83">
        <v>1.2</v>
      </c>
      <c r="G39" s="87" t="str">
        <f t="shared" ref="G39" si="24">+IF(G38="","",G38)</f>
        <v>KKR</v>
      </c>
      <c r="H39" s="88">
        <f t="shared" ref="H39:Q39" si="25">+H38*$D39*$F39</f>
        <v>0</v>
      </c>
      <c r="I39" s="89">
        <f t="shared" si="25"/>
        <v>0</v>
      </c>
      <c r="J39" s="89">
        <f t="shared" si="25"/>
        <v>0</v>
      </c>
      <c r="K39" s="137">
        <f t="shared" si="25"/>
        <v>0</v>
      </c>
      <c r="L39" s="140">
        <f t="shared" si="25"/>
        <v>0</v>
      </c>
      <c r="M39" s="146">
        <f t="shared" si="25"/>
        <v>0</v>
      </c>
      <c r="N39" s="143">
        <f t="shared" si="25"/>
        <v>0</v>
      </c>
      <c r="O39" s="89">
        <f t="shared" si="25"/>
        <v>0</v>
      </c>
      <c r="P39" s="89">
        <f t="shared" si="25"/>
        <v>0</v>
      </c>
      <c r="Q39" s="89">
        <f t="shared" si="25"/>
        <v>0</v>
      </c>
      <c r="R39" s="90">
        <f t="shared" si="22"/>
        <v>0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22"/>
        <v>0</v>
      </c>
    </row>
    <row r="41" spans="2:18" ht="15.75" thickBot="1">
      <c r="B41" s="48">
        <v>1</v>
      </c>
      <c r="C41" s="84" t="str">
        <f t="shared" ref="C41" si="26">+IF(C40="","",C40)</f>
        <v/>
      </c>
      <c r="D41" s="82">
        <v>1</v>
      </c>
      <c r="E41" s="85"/>
      <c r="F41" s="83">
        <v>1</v>
      </c>
      <c r="G41" s="87" t="str">
        <f t="shared" ref="G41" si="27">+IF(G40="","",G40)</f>
        <v/>
      </c>
      <c r="H41" s="88">
        <f t="shared" ref="H41:Q41" si="28">+H40*$D41*$F41</f>
        <v>0</v>
      </c>
      <c r="I41" s="89">
        <f t="shared" si="28"/>
        <v>0</v>
      </c>
      <c r="J41" s="89">
        <f t="shared" si="28"/>
        <v>0</v>
      </c>
      <c r="K41" s="137">
        <f t="shared" si="28"/>
        <v>0</v>
      </c>
      <c r="L41" s="140">
        <f t="shared" si="28"/>
        <v>0</v>
      </c>
      <c r="M41" s="146">
        <f t="shared" si="28"/>
        <v>0</v>
      </c>
      <c r="N41" s="143">
        <f t="shared" si="28"/>
        <v>0</v>
      </c>
      <c r="O41" s="89">
        <f t="shared" si="28"/>
        <v>0</v>
      </c>
      <c r="P41" s="89">
        <f t="shared" si="28"/>
        <v>0</v>
      </c>
      <c r="Q41" s="89">
        <f t="shared" si="28"/>
        <v>0</v>
      </c>
      <c r="R41" s="90">
        <f t="shared" si="22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22"/>
        <v>0</v>
      </c>
    </row>
    <row r="43" spans="2:18" ht="15.75" thickBot="1">
      <c r="B43" s="48">
        <v>1</v>
      </c>
      <c r="C43" s="84" t="str">
        <f t="shared" ref="C43" si="29">+IF(C42="","",C42)</f>
        <v/>
      </c>
      <c r="D43" s="82">
        <v>1</v>
      </c>
      <c r="E43" s="85"/>
      <c r="F43" s="83">
        <v>1</v>
      </c>
      <c r="G43" s="156" t="str">
        <f t="shared" ref="G43" si="30">+IF(G42="","",G42)</f>
        <v/>
      </c>
      <c r="H43" s="148">
        <f t="shared" ref="H43:Q43" si="31">+H42*$D43*$F43</f>
        <v>0</v>
      </c>
      <c r="I43" s="149">
        <f t="shared" si="31"/>
        <v>0</v>
      </c>
      <c r="J43" s="149">
        <f t="shared" si="31"/>
        <v>0</v>
      </c>
      <c r="K43" s="150">
        <f t="shared" si="31"/>
        <v>0</v>
      </c>
      <c r="L43" s="151">
        <f t="shared" si="31"/>
        <v>0</v>
      </c>
      <c r="M43" s="152">
        <f t="shared" si="31"/>
        <v>0</v>
      </c>
      <c r="N43" s="153">
        <f t="shared" si="31"/>
        <v>0</v>
      </c>
      <c r="O43" s="149">
        <f t="shared" si="31"/>
        <v>0</v>
      </c>
      <c r="P43" s="149">
        <f t="shared" si="31"/>
        <v>0</v>
      </c>
      <c r="Q43" s="149">
        <f t="shared" si="31"/>
        <v>0</v>
      </c>
      <c r="R43" s="154">
        <f t="shared" si="22"/>
        <v>0</v>
      </c>
    </row>
    <row r="44" spans="2:18">
      <c r="G44" s="49" t="s">
        <v>19</v>
      </c>
      <c r="H44" s="50">
        <f t="shared" ref="H44:R44" si="32">SUMPRODUCT($B$36:$B$43,H36:H43)</f>
        <v>0</v>
      </c>
      <c r="I44" s="51">
        <f t="shared" si="32"/>
        <v>0</v>
      </c>
      <c r="J44" s="52">
        <f t="shared" si="32"/>
        <v>0</v>
      </c>
      <c r="K44" s="131">
        <f t="shared" si="32"/>
        <v>0</v>
      </c>
      <c r="L44" s="135">
        <f t="shared" si="32"/>
        <v>0</v>
      </c>
      <c r="M44" s="155">
        <f t="shared" si="32"/>
        <v>0</v>
      </c>
      <c r="N44" s="52">
        <f t="shared" si="32"/>
        <v>0</v>
      </c>
      <c r="O44" s="51">
        <f t="shared" si="32"/>
        <v>0</v>
      </c>
      <c r="P44" s="51">
        <f t="shared" si="32"/>
        <v>0</v>
      </c>
      <c r="Q44" s="51">
        <f t="shared" si="32"/>
        <v>0</v>
      </c>
      <c r="R44" s="54">
        <f t="shared" si="32"/>
        <v>0</v>
      </c>
    </row>
    <row r="46" spans="2:18">
      <c r="G46" s="157" t="s">
        <v>20</v>
      </c>
      <c r="H46" s="158">
        <f t="shared" ref="H46:R46" si="33">+H21+H33+H44</f>
        <v>0</v>
      </c>
      <c r="I46" s="159">
        <f t="shared" si="33"/>
        <v>0</v>
      </c>
      <c r="J46" s="160">
        <f t="shared" si="33"/>
        <v>0</v>
      </c>
      <c r="K46" s="161">
        <f t="shared" si="33"/>
        <v>0</v>
      </c>
      <c r="L46" s="162">
        <f t="shared" si="33"/>
        <v>0</v>
      </c>
      <c r="M46" s="163">
        <f t="shared" si="33"/>
        <v>0</v>
      </c>
      <c r="N46" s="160">
        <f t="shared" si="33"/>
        <v>0</v>
      </c>
      <c r="O46" s="159">
        <f t="shared" si="33"/>
        <v>0</v>
      </c>
      <c r="P46" s="159">
        <f t="shared" si="33"/>
        <v>0</v>
      </c>
      <c r="Q46" s="159">
        <f t="shared" si="33"/>
        <v>0</v>
      </c>
      <c r="R46" s="54">
        <f t="shared" si="33"/>
        <v>0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>
      <c r="C50" s="112"/>
      <c r="D50" s="113"/>
      <c r="E50" s="113"/>
      <c r="F50" s="56"/>
      <c r="G50" s="113"/>
      <c r="H50" s="113"/>
      <c r="I50" s="114"/>
    </row>
    <row r="51" spans="3:18">
      <c r="C51" s="112"/>
      <c r="D51" s="113"/>
      <c r="E51" s="113"/>
      <c r="F51" s="56"/>
      <c r="G51" s="113"/>
      <c r="H51" s="113"/>
      <c r="I51" s="114"/>
    </row>
    <row r="52" spans="3:18">
      <c r="C52" s="112"/>
      <c r="D52" s="113"/>
      <c r="E52" s="113"/>
      <c r="F52" s="56"/>
      <c r="G52" s="113"/>
      <c r="H52" s="113"/>
      <c r="I52" s="114"/>
    </row>
    <row r="53" spans="3:18">
      <c r="C53" s="112"/>
      <c r="D53" s="113"/>
      <c r="E53" s="113"/>
      <c r="F53" s="56"/>
      <c r="G53" s="113"/>
      <c r="H53" s="113"/>
      <c r="I53" s="114"/>
    </row>
    <row r="54" spans="3:18">
      <c r="C54" s="112"/>
      <c r="D54" s="113"/>
      <c r="E54" s="113"/>
      <c r="F54" s="56"/>
      <c r="G54" s="113"/>
      <c r="H54" s="113"/>
      <c r="I54" s="114"/>
    </row>
    <row r="55" spans="3:18">
      <c r="C55" s="112"/>
      <c r="D55" s="113"/>
      <c r="E55" s="113"/>
      <c r="F55" s="56"/>
      <c r="G55" s="113"/>
      <c r="H55" s="113"/>
      <c r="I55" s="114"/>
    </row>
    <row r="56" spans="3:18">
      <c r="C56" s="112"/>
      <c r="D56" s="113"/>
      <c r="E56" s="113"/>
      <c r="F56" s="56"/>
      <c r="G56" s="113"/>
      <c r="H56" s="113"/>
      <c r="I56" s="114"/>
    </row>
    <row r="57" spans="3:18">
      <c r="C57" s="112"/>
      <c r="D57" s="113"/>
      <c r="E57" s="113"/>
      <c r="F57" s="56"/>
      <c r="G57" s="113"/>
      <c r="H57" s="113"/>
      <c r="I57" s="114"/>
    </row>
    <row r="58" spans="3:18">
      <c r="C58" s="112"/>
      <c r="D58" s="113"/>
      <c r="E58" s="113"/>
      <c r="F58" s="56"/>
      <c r="G58" s="113"/>
      <c r="H58" s="113"/>
      <c r="I58" s="114"/>
    </row>
    <row r="59" spans="3:18">
      <c r="C59" s="112"/>
      <c r="D59" s="113"/>
      <c r="E59" s="113"/>
      <c r="F59" s="56"/>
      <c r="G59" s="113"/>
      <c r="H59" s="113"/>
      <c r="I59" s="114"/>
    </row>
    <row r="60" spans="3:18">
      <c r="C60" s="112"/>
      <c r="D60" s="113"/>
      <c r="E60" s="113"/>
      <c r="F60" s="56"/>
      <c r="G60" s="113"/>
      <c r="H60" s="113"/>
      <c r="I60" s="114"/>
    </row>
    <row r="61" spans="3:18">
      <c r="C61" s="112"/>
      <c r="D61" s="113"/>
      <c r="E61" s="113"/>
      <c r="F61" s="56"/>
      <c r="G61" s="113"/>
      <c r="H61" s="113"/>
      <c r="I61" s="114"/>
    </row>
    <row r="62" spans="3:18">
      <c r="C62" s="112"/>
      <c r="D62" s="113"/>
      <c r="E62" s="113"/>
      <c r="F62" s="56"/>
      <c r="G62" s="113"/>
      <c r="H62" s="113"/>
      <c r="I62" s="114"/>
    </row>
    <row r="63" spans="3:18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>
      <c r="C64" s="99"/>
      <c r="D64" s="100"/>
      <c r="E64" s="100"/>
      <c r="F64" s="48"/>
      <c r="G64" s="100"/>
      <c r="H64" s="164" t="s">
        <v>51</v>
      </c>
      <c r="I64" s="165">
        <f>SUM(I49:I63)</f>
        <v>42</v>
      </c>
      <c r="J64" s="166">
        <v>0.44</v>
      </c>
      <c r="K64" s="166"/>
      <c r="L64" s="119">
        <f>+I64*J64</f>
        <v>18.48</v>
      </c>
      <c r="P64" s="167" t="s">
        <v>91</v>
      </c>
      <c r="Q64" s="167"/>
      <c r="R64" s="168">
        <f>+R46+L64</f>
        <v>18.48</v>
      </c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  <row r="70" spans="3:9">
      <c r="C70" s="99"/>
      <c r="D70" s="100"/>
      <c r="E70" s="100"/>
      <c r="F70" s="48"/>
      <c r="G70" s="100"/>
      <c r="H70" s="100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Notas</vt:lpstr>
      <vt:lpstr>2010</vt:lpstr>
      <vt:lpstr>Jan2011</vt:lpstr>
      <vt:lpstr>Fev2011</vt:lpstr>
      <vt:lpstr>mar2011</vt:lpstr>
      <vt:lpstr>Fevrier</vt:lpstr>
      <vt:lpstr>Feuil2</vt:lpstr>
      <vt:lpstr>Plant</vt:lpstr>
      <vt:lpstr>Feuil3</vt:lpstr>
      <vt:lpstr>'2010'!Zone_d_impression</vt:lpstr>
      <vt:lpstr>'Fev2011'!Zone_d_impression</vt:lpstr>
      <vt:lpstr>Fevrier!Zone_d_impression</vt:lpstr>
      <vt:lpstr>'Jan2011'!Zone_d_impression</vt:lpstr>
      <vt:lpstr>'mar2011'!Zone_d_impression</vt:lpstr>
      <vt:lpstr>Plant!Zone_d_impression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2011-03-07T15:07:36Z</cp:lastPrinted>
  <dcterms:created xsi:type="dcterms:W3CDTF">2011-03-04T20:16:24Z</dcterms:created>
  <dcterms:modified xsi:type="dcterms:W3CDTF">2011-03-13T13:18:38Z</dcterms:modified>
</cp:coreProperties>
</file>