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a" sheetId="1" r:id="rId1"/>
    <sheet name="b" sheetId="5" r:id="rId2"/>
    <sheet name="Feuil2" sheetId="2" r:id="rId3"/>
    <sheet name="Feuil3" sheetId="3" r:id="rId4"/>
  </sheets>
  <definedNames>
    <definedName name="_xlnm.Print_Area" localSheetId="0">a!$A$1:$G$36</definedName>
  </definedNames>
  <calcPr calcId="125725"/>
</workbook>
</file>

<file path=xl/calcChain.xml><?xml version="1.0" encoding="utf-8"?>
<calcChain xmlns="http://schemas.openxmlformats.org/spreadsheetml/2006/main">
  <c r="D7" i="1"/>
  <c r="C10"/>
  <c r="D24"/>
  <c r="E70" i="5"/>
  <c r="C34"/>
  <c r="C34" i="1"/>
  <c r="C33"/>
  <c r="C33" i="5"/>
  <c r="E48" s="1"/>
  <c r="E67"/>
  <c r="F70"/>
  <c r="E63"/>
  <c r="D43"/>
  <c r="F22"/>
  <c r="E22" s="1"/>
  <c r="F55"/>
  <c r="F19"/>
  <c r="E19" s="1"/>
  <c r="F16"/>
  <c r="E16" s="1"/>
  <c r="F13"/>
  <c r="E13" s="1"/>
  <c r="F10"/>
  <c r="E10" s="1"/>
  <c r="E43" s="1"/>
  <c r="F22" i="1"/>
  <c r="E22" s="1"/>
  <c r="F19"/>
  <c r="F16"/>
  <c r="E16" s="1"/>
  <c r="F13"/>
  <c r="E13" s="1"/>
  <c r="F10"/>
  <c r="E10" s="1"/>
  <c r="F43" i="5" l="1"/>
  <c r="E64" s="1"/>
  <c r="E49"/>
  <c r="E50" s="1"/>
  <c r="E56" s="1"/>
  <c r="F24" i="1"/>
  <c r="E19"/>
  <c r="E24" s="1"/>
  <c r="E27" s="1"/>
  <c r="E7" i="5" l="1"/>
  <c r="E24" s="1"/>
  <c r="E27" s="1"/>
  <c r="F56"/>
  <c r="D56"/>
  <c r="D57"/>
  <c r="D58" s="1"/>
  <c r="D7" s="1"/>
  <c r="D24" s="1"/>
  <c r="E65"/>
  <c r="E66" s="1"/>
  <c r="F7"/>
  <c r="F24" s="1"/>
  <c r="D25" s="1"/>
  <c r="D25" i="1"/>
  <c r="D26" s="1"/>
  <c r="D26" i="5" l="1"/>
</calcChain>
</file>

<file path=xl/sharedStrings.xml><?xml version="1.0" encoding="utf-8"?>
<sst xmlns="http://schemas.openxmlformats.org/spreadsheetml/2006/main" count="78" uniqueCount="48">
  <si>
    <t>Girardin</t>
  </si>
  <si>
    <t>Contribution Plafond Global</t>
  </si>
  <si>
    <t>40,000 eu</t>
  </si>
  <si>
    <t>15% RI</t>
  </si>
  <si>
    <t>ou</t>
  </si>
  <si>
    <t>Sofica</t>
  </si>
  <si>
    <t>FIP</t>
  </si>
  <si>
    <t>FCPI</t>
  </si>
  <si>
    <t>Holding PME</t>
  </si>
  <si>
    <t>PME Direct</t>
  </si>
  <si>
    <t>IR Direct</t>
  </si>
  <si>
    <t>Plafond Global</t>
  </si>
  <si>
    <t>Revenues Imposables (RI)</t>
  </si>
  <si>
    <t xml:space="preserve">Planification Défiscalisation 2010 </t>
  </si>
  <si>
    <t>Véhicule</t>
  </si>
  <si>
    <t>Plafond Véhicule</t>
  </si>
  <si>
    <t>Réduction IR</t>
  </si>
  <si>
    <t>Déficit de Défiscalisation</t>
  </si>
  <si>
    <t>IR Quotient</t>
  </si>
  <si>
    <t>Aport 2010</t>
  </si>
  <si>
    <t>Plafond Global (20kEU + 8% RI)</t>
  </si>
  <si>
    <t>Total Trésorerie disposée</t>
  </si>
  <si>
    <t>(Girardin Plafond de 15%RI)</t>
  </si>
  <si>
    <t xml:space="preserve">Sofica </t>
  </si>
  <si>
    <t>Calculo de Girardin hasta apurar el plafond global</t>
  </si>
  <si>
    <t>Calculo de PME Direct hasta llevar a 0 el IR</t>
  </si>
  <si>
    <t>Plafond absorbido Sofica</t>
  </si>
  <si>
    <t>Plafond Residual a absorber por Girardin</t>
  </si>
  <si>
    <t>Valor ref.</t>
  </si>
  <si>
    <t>Valor Optimizado</t>
  </si>
  <si>
    <t>Comision</t>
  </si>
  <si>
    <t>Total Aportacion Girardin</t>
  </si>
  <si>
    <t>Impuesto Revenue Total</t>
  </si>
  <si>
    <t>Defiscalisation Sofica</t>
  </si>
  <si>
    <t>Defiscalisation Girardin</t>
  </si>
  <si>
    <t>Impuesto Revenue Residual</t>
  </si>
  <si>
    <t>Defiscalizacion maxima PME</t>
  </si>
  <si>
    <t>Total Apport. Défiscalisation</t>
  </si>
  <si>
    <t>Plafond bis Girardin (15%RI)</t>
  </si>
  <si>
    <t>Apport 2010</t>
  </si>
  <si>
    <t>Reliquat d'Impôts (quotient)</t>
  </si>
  <si>
    <t>Calcul de la défiscalisation</t>
  </si>
  <si>
    <t>Calcul de Girardin hasta apurar el plafond global</t>
  </si>
  <si>
    <t>Girardin (SAS R Plane 4)</t>
  </si>
  <si>
    <r>
      <t xml:space="preserve">Revenues Imposables (RI) </t>
    </r>
    <r>
      <rPr>
        <vertAlign val="superscript"/>
        <sz val="11"/>
        <color theme="1"/>
        <rFont val="Calibri"/>
        <family val="2"/>
        <scheme val="minor"/>
      </rPr>
      <t>*</t>
    </r>
  </si>
  <si>
    <t>* segun C:\HAYA\HAYA Particular\Montesson\Prevision Ingresos Netos 2010-2011 v3.xls</t>
  </si>
  <si>
    <t>PERP</t>
  </si>
  <si>
    <t>Plafond Indv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</si>
</sst>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9" fontId="0" fillId="0" borderId="4" xfId="1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indent="2"/>
    </xf>
    <xf numFmtId="0" fontId="0" fillId="0" borderId="5" xfId="0" applyBorder="1" applyAlignment="1">
      <alignment horizontal="left" vertical="center" indent="2"/>
    </xf>
    <xf numFmtId="0" fontId="0" fillId="0" borderId="7" xfId="0" applyBorder="1" applyAlignment="1">
      <alignment horizontal="left" vertical="center" indent="2"/>
    </xf>
    <xf numFmtId="3" fontId="0" fillId="0" borderId="0" xfId="0" applyNumberFormat="1" applyBorder="1" applyAlignment="1">
      <alignment horizontal="left" vertical="center"/>
    </xf>
    <xf numFmtId="3" fontId="2" fillId="0" borderId="0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3" fontId="0" fillId="0" borderId="4" xfId="0" applyNumberForma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3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vertical="center"/>
    </xf>
    <xf numFmtId="3" fontId="0" fillId="0" borderId="11" xfId="0" applyNumberFormat="1" applyBorder="1" applyAlignment="1">
      <alignment horizontal="right" vertical="center"/>
    </xf>
    <xf numFmtId="3" fontId="0" fillId="0" borderId="3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0" fillId="0" borderId="7" xfId="0" applyNumberFormat="1" applyBorder="1" applyAlignment="1">
      <alignment horizontal="left" vertical="center"/>
    </xf>
    <xf numFmtId="3" fontId="0" fillId="0" borderId="8" xfId="0" applyNumberFormat="1" applyBorder="1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0" fillId="0" borderId="2" xfId="0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3" fontId="0" fillId="0" borderId="10" xfId="0" applyNumberForma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" fontId="5" fillId="0" borderId="0" xfId="0" applyNumberFormat="1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F39"/>
  <sheetViews>
    <sheetView showGridLines="0" tabSelected="1" topLeftCell="A14" zoomScaleNormal="100" workbookViewId="0">
      <selection activeCell="D31" sqref="D31"/>
    </sheetView>
  </sheetViews>
  <sheetFormatPr baseColWidth="10" defaultRowHeight="15"/>
  <cols>
    <col min="1" max="1" width="4.140625" style="1" customWidth="1"/>
    <col min="2" max="2" width="28" style="1" customWidth="1"/>
    <col min="3" max="6" width="16.28515625" style="3" customWidth="1"/>
    <col min="7" max="7" width="4.28515625" style="1" customWidth="1"/>
    <col min="8" max="16384" width="11.42578125" style="1"/>
  </cols>
  <sheetData>
    <row r="2" spans="2:6">
      <c r="B2" s="39" t="s">
        <v>13</v>
      </c>
      <c r="C2" s="39"/>
      <c r="D2" s="39"/>
      <c r="E2" s="39"/>
      <c r="F2" s="39"/>
    </row>
    <row r="5" spans="2:6" s="2" customFormat="1" ht="30">
      <c r="B5" s="49" t="s">
        <v>14</v>
      </c>
      <c r="C5" s="30" t="s">
        <v>15</v>
      </c>
      <c r="D5" s="16" t="s">
        <v>39</v>
      </c>
      <c r="E5" s="30" t="s">
        <v>1</v>
      </c>
      <c r="F5" s="17" t="s">
        <v>16</v>
      </c>
    </row>
    <row r="6" spans="2:6">
      <c r="B6" s="18"/>
      <c r="C6" s="31"/>
      <c r="D6" s="6"/>
      <c r="E6" s="31"/>
      <c r="F6" s="7"/>
    </row>
    <row r="7" spans="2:6">
      <c r="B7" s="19" t="s">
        <v>43</v>
      </c>
      <c r="C7" s="32">
        <v>40000</v>
      </c>
      <c r="D7" s="10">
        <f>64000+2400+16000+800</f>
        <v>83200</v>
      </c>
      <c r="E7" s="32">
        <v>40000</v>
      </c>
      <c r="F7" s="11">
        <v>100000</v>
      </c>
    </row>
    <row r="8" spans="2:6">
      <c r="B8" s="20"/>
      <c r="C8" s="33"/>
      <c r="D8" s="13"/>
      <c r="E8" s="33"/>
      <c r="F8" s="14"/>
    </row>
    <row r="9" spans="2:6">
      <c r="B9" s="18"/>
      <c r="C9" s="31"/>
      <c r="D9" s="6"/>
      <c r="E9" s="31"/>
      <c r="F9" s="15">
        <v>0.25</v>
      </c>
    </row>
    <row r="10" spans="2:6">
      <c r="B10" s="19" t="s">
        <v>46</v>
      </c>
      <c r="C10" s="32">
        <f>79338+13084</f>
        <v>92422</v>
      </c>
      <c r="D10" s="10">
        <v>40000</v>
      </c>
      <c r="E10" s="32">
        <f>+F10</f>
        <v>10000</v>
      </c>
      <c r="F10" s="11">
        <f>+D10*F9</f>
        <v>10000</v>
      </c>
    </row>
    <row r="11" spans="2:6">
      <c r="B11" s="20"/>
      <c r="C11" s="33" t="s">
        <v>47</v>
      </c>
      <c r="D11" s="13"/>
      <c r="E11" s="33"/>
      <c r="F11" s="14"/>
    </row>
    <row r="12" spans="2:6">
      <c r="B12" s="18"/>
      <c r="C12" s="31"/>
      <c r="D12" s="6"/>
      <c r="E12" s="31"/>
      <c r="F12" s="15">
        <v>0.25</v>
      </c>
    </row>
    <row r="13" spans="2:6">
      <c r="B13" s="19" t="s">
        <v>6</v>
      </c>
      <c r="C13" s="32">
        <v>24000</v>
      </c>
      <c r="D13" s="22">
        <v>0</v>
      </c>
      <c r="E13" s="32">
        <f>+F13</f>
        <v>0</v>
      </c>
      <c r="F13" s="11">
        <f>+D13*F12</f>
        <v>0</v>
      </c>
    </row>
    <row r="14" spans="2:6">
      <c r="B14" s="20"/>
      <c r="C14" s="33"/>
      <c r="D14" s="13"/>
      <c r="E14" s="33"/>
      <c r="F14" s="14"/>
    </row>
    <row r="15" spans="2:6">
      <c r="B15" s="18"/>
      <c r="C15" s="31"/>
      <c r="D15" s="6"/>
      <c r="E15" s="31"/>
      <c r="F15" s="15">
        <v>0.25</v>
      </c>
    </row>
    <row r="16" spans="2:6">
      <c r="B16" s="19" t="s">
        <v>7</v>
      </c>
      <c r="C16" s="32">
        <v>24000</v>
      </c>
      <c r="D16" s="22">
        <v>0</v>
      </c>
      <c r="E16" s="32">
        <f>+F16</f>
        <v>0</v>
      </c>
      <c r="F16" s="11">
        <f>+D16*F15</f>
        <v>0</v>
      </c>
    </row>
    <row r="17" spans="2:6">
      <c r="B17" s="20"/>
      <c r="C17" s="33"/>
      <c r="D17" s="13"/>
      <c r="E17" s="33"/>
      <c r="F17" s="14"/>
    </row>
    <row r="18" spans="2:6">
      <c r="B18" s="18"/>
      <c r="C18" s="31"/>
      <c r="D18" s="6"/>
      <c r="E18" s="31"/>
      <c r="F18" s="15">
        <v>0.25</v>
      </c>
    </row>
    <row r="19" spans="2:6">
      <c r="B19" s="19" t="s">
        <v>8</v>
      </c>
      <c r="C19" s="32">
        <v>24000</v>
      </c>
      <c r="D19" s="10">
        <v>10000</v>
      </c>
      <c r="E19" s="32">
        <f>+F19</f>
        <v>2500</v>
      </c>
      <c r="F19" s="11">
        <f>+D19*F18</f>
        <v>2500</v>
      </c>
    </row>
    <row r="20" spans="2:6">
      <c r="B20" s="20"/>
      <c r="C20" s="33"/>
      <c r="D20" s="13"/>
      <c r="E20" s="33"/>
      <c r="F20" s="14"/>
    </row>
    <row r="21" spans="2:6">
      <c r="B21" s="18"/>
      <c r="C21" s="31"/>
      <c r="D21" s="6"/>
      <c r="E21" s="31"/>
      <c r="F21" s="15">
        <v>0.25</v>
      </c>
    </row>
    <row r="22" spans="2:6">
      <c r="B22" s="19" t="s">
        <v>9</v>
      </c>
      <c r="C22" s="32">
        <v>40000</v>
      </c>
      <c r="D22" s="10">
        <v>0</v>
      </c>
      <c r="E22" s="32">
        <f>+F22</f>
        <v>0</v>
      </c>
      <c r="F22" s="11">
        <f>+D22*F21</f>
        <v>0</v>
      </c>
    </row>
    <row r="23" spans="2:6">
      <c r="B23" s="20"/>
      <c r="C23" s="33"/>
      <c r="D23" s="13"/>
      <c r="E23" s="33"/>
      <c r="F23" s="14"/>
    </row>
    <row r="24" spans="2:6">
      <c r="B24" s="5"/>
      <c r="C24" s="23" t="s">
        <v>37</v>
      </c>
      <c r="D24" s="29">
        <f>+D7+D10+D13+D16+D19+D22</f>
        <v>133200</v>
      </c>
      <c r="E24" s="32">
        <f t="shared" ref="E24:F24" si="0">+E7+E10+E13+E16+E19+E22</f>
        <v>52500</v>
      </c>
      <c r="F24" s="34">
        <f t="shared" si="0"/>
        <v>112500</v>
      </c>
    </row>
    <row r="25" spans="2:6">
      <c r="B25" s="8"/>
      <c r="C25" s="25" t="s">
        <v>40</v>
      </c>
      <c r="D25" s="53">
        <f>+C30-F24</f>
        <v>13200</v>
      </c>
      <c r="E25" s="32"/>
      <c r="F25" s="4"/>
    </row>
    <row r="26" spans="2:6">
      <c r="B26" s="12"/>
      <c r="C26" s="25" t="s">
        <v>21</v>
      </c>
      <c r="D26" s="10">
        <f>+D25+D24</f>
        <v>146400</v>
      </c>
      <c r="E26" s="32"/>
      <c r="F26" s="4"/>
    </row>
    <row r="27" spans="2:6">
      <c r="C27" s="27"/>
      <c r="D27" s="28" t="s">
        <v>17</v>
      </c>
      <c r="E27" s="34">
        <f>+C33-E24</f>
        <v>4896.8000000000029</v>
      </c>
      <c r="F27" s="4"/>
    </row>
    <row r="28" spans="2:6">
      <c r="C28" s="1"/>
      <c r="D28" s="10"/>
    </row>
    <row r="29" spans="2:6" ht="17.25">
      <c r="B29" s="18" t="s">
        <v>44</v>
      </c>
      <c r="C29" s="24">
        <v>480460</v>
      </c>
      <c r="D29" s="10"/>
      <c r="E29" s="51"/>
    </row>
    <row r="30" spans="2:6">
      <c r="B30" s="19" t="s">
        <v>18</v>
      </c>
      <c r="C30" s="11">
        <v>125700</v>
      </c>
      <c r="D30" s="10"/>
    </row>
    <row r="31" spans="2:6">
      <c r="B31" s="19" t="s">
        <v>10</v>
      </c>
      <c r="C31" s="11">
        <v>161300</v>
      </c>
      <c r="D31" s="10"/>
    </row>
    <row r="32" spans="2:6">
      <c r="B32" s="8"/>
      <c r="C32" s="11"/>
      <c r="D32" s="10"/>
    </row>
    <row r="33" spans="2:4">
      <c r="B33" s="8" t="s">
        <v>20</v>
      </c>
      <c r="C33" s="11">
        <f>20000+0.08*(C29-13000)</f>
        <v>57396.800000000003</v>
      </c>
      <c r="D33" s="10"/>
    </row>
    <row r="34" spans="2:4">
      <c r="B34" s="37" t="s">
        <v>38</v>
      </c>
      <c r="C34" s="26">
        <f>0.15*(C29-13000)</f>
        <v>70119</v>
      </c>
      <c r="D34" s="10"/>
    </row>
    <row r="35" spans="2:4">
      <c r="C35" s="10"/>
      <c r="D35" s="10"/>
    </row>
    <row r="36" spans="2:4">
      <c r="B36" s="52" t="s">
        <v>45</v>
      </c>
      <c r="C36" s="10"/>
      <c r="D36" s="10"/>
    </row>
    <row r="37" spans="2:4">
      <c r="C37" s="10"/>
      <c r="D37" s="10"/>
    </row>
    <row r="38" spans="2:4">
      <c r="C38" s="10"/>
      <c r="D38" s="10"/>
    </row>
    <row r="39" spans="2:4">
      <c r="C39" s="9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J70"/>
  <sheetViews>
    <sheetView showGridLines="0" workbookViewId="0">
      <selection activeCell="C7" sqref="C7"/>
    </sheetView>
  </sheetViews>
  <sheetFormatPr baseColWidth="10" defaultRowHeight="15"/>
  <cols>
    <col min="1" max="1" width="11.42578125" style="1"/>
    <col min="2" max="2" width="28" style="1" customWidth="1"/>
    <col min="3" max="6" width="16.28515625" style="3" customWidth="1"/>
    <col min="7" max="16384" width="11.42578125" style="1"/>
  </cols>
  <sheetData>
    <row r="2" spans="2:6">
      <c r="B2" s="39" t="s">
        <v>13</v>
      </c>
      <c r="C2" s="39"/>
      <c r="D2" s="39"/>
      <c r="E2" s="39"/>
      <c r="F2" s="39"/>
    </row>
    <row r="3" spans="2:6">
      <c r="B3" s="39" t="s">
        <v>22</v>
      </c>
      <c r="C3" s="39"/>
      <c r="D3" s="39"/>
      <c r="E3" s="39"/>
      <c r="F3" s="39"/>
    </row>
    <row r="5" spans="2:6" s="2" customFormat="1" ht="30">
      <c r="B5" s="49" t="s">
        <v>14</v>
      </c>
      <c r="C5" s="30" t="s">
        <v>15</v>
      </c>
      <c r="D5" s="16" t="s">
        <v>39</v>
      </c>
      <c r="E5" s="30" t="s">
        <v>1</v>
      </c>
      <c r="F5" s="17" t="s">
        <v>16</v>
      </c>
    </row>
    <row r="6" spans="2:6">
      <c r="B6" s="18"/>
      <c r="C6" s="31" t="s">
        <v>2</v>
      </c>
      <c r="D6" s="6"/>
      <c r="E6" s="31"/>
      <c r="F6" s="7"/>
    </row>
    <row r="7" spans="2:6">
      <c r="B7" s="19" t="s">
        <v>0</v>
      </c>
      <c r="C7" s="35" t="s">
        <v>4</v>
      </c>
      <c r="D7" s="10">
        <f>+D58</f>
        <v>98186.742400000003</v>
      </c>
      <c r="E7" s="32">
        <f>+E56</f>
        <v>59148.639999999999</v>
      </c>
      <c r="F7" s="11">
        <f>+F56</f>
        <v>118297.28</v>
      </c>
    </row>
    <row r="8" spans="2:6">
      <c r="B8" s="20"/>
      <c r="C8" s="33" t="s">
        <v>3</v>
      </c>
      <c r="D8" s="13"/>
      <c r="E8" s="33"/>
      <c r="F8" s="14"/>
    </row>
    <row r="9" spans="2:6">
      <c r="B9" s="18"/>
      <c r="C9" s="31"/>
      <c r="D9" s="6"/>
      <c r="E9" s="31"/>
      <c r="F9" s="15">
        <v>0.48</v>
      </c>
    </row>
    <row r="10" spans="2:6">
      <c r="B10" s="19" t="s">
        <v>5</v>
      </c>
      <c r="C10" s="32">
        <v>18000</v>
      </c>
      <c r="D10" s="10">
        <v>0</v>
      </c>
      <c r="E10" s="32">
        <f>+F10</f>
        <v>0</v>
      </c>
      <c r="F10" s="11">
        <f>+D10*F9</f>
        <v>0</v>
      </c>
    </row>
    <row r="11" spans="2:6">
      <c r="B11" s="20"/>
      <c r="C11" s="33"/>
      <c r="D11" s="13"/>
      <c r="E11" s="33"/>
      <c r="F11" s="14"/>
    </row>
    <row r="12" spans="2:6" hidden="1">
      <c r="B12" s="18"/>
      <c r="C12" s="31"/>
      <c r="D12" s="6"/>
      <c r="E12" s="31"/>
      <c r="F12" s="15">
        <v>0.25</v>
      </c>
    </row>
    <row r="13" spans="2:6" hidden="1">
      <c r="B13" s="19" t="s">
        <v>6</v>
      </c>
      <c r="C13" s="32">
        <v>24000</v>
      </c>
      <c r="D13" s="9">
        <v>0</v>
      </c>
      <c r="E13" s="32">
        <f>+F13</f>
        <v>0</v>
      </c>
      <c r="F13" s="11">
        <f>+D13*F12</f>
        <v>0</v>
      </c>
    </row>
    <row r="14" spans="2:6" hidden="1">
      <c r="B14" s="20"/>
      <c r="C14" s="33"/>
      <c r="D14" s="13"/>
      <c r="E14" s="33"/>
      <c r="F14" s="14"/>
    </row>
    <row r="15" spans="2:6" hidden="1">
      <c r="B15" s="18"/>
      <c r="C15" s="31"/>
      <c r="D15" s="6"/>
      <c r="E15" s="31"/>
      <c r="F15" s="15">
        <v>0.25</v>
      </c>
    </row>
    <row r="16" spans="2:6" hidden="1">
      <c r="B16" s="19" t="s">
        <v>7</v>
      </c>
      <c r="C16" s="32">
        <v>24000</v>
      </c>
      <c r="D16" s="9">
        <v>0</v>
      </c>
      <c r="E16" s="32">
        <f>+F16</f>
        <v>0</v>
      </c>
      <c r="F16" s="11">
        <f>+D16*F15</f>
        <v>0</v>
      </c>
    </row>
    <row r="17" spans="2:6" hidden="1">
      <c r="B17" s="20"/>
      <c r="C17" s="33"/>
      <c r="D17" s="13"/>
      <c r="E17" s="33"/>
      <c r="F17" s="14"/>
    </row>
    <row r="18" spans="2:6" hidden="1">
      <c r="B18" s="18"/>
      <c r="C18" s="31"/>
      <c r="D18" s="6"/>
      <c r="E18" s="31"/>
      <c r="F18" s="15">
        <v>0.25</v>
      </c>
    </row>
    <row r="19" spans="2:6" hidden="1">
      <c r="B19" s="19" t="s">
        <v>8</v>
      </c>
      <c r="C19" s="32">
        <v>24000</v>
      </c>
      <c r="D19" s="36">
        <v>0</v>
      </c>
      <c r="E19" s="32">
        <f>+F19</f>
        <v>0</v>
      </c>
      <c r="F19" s="11">
        <f>+D19*F18</f>
        <v>0</v>
      </c>
    </row>
    <row r="20" spans="2:6" hidden="1">
      <c r="B20" s="20"/>
      <c r="C20" s="33"/>
      <c r="D20" s="13"/>
      <c r="E20" s="33"/>
      <c r="F20" s="14"/>
    </row>
    <row r="21" spans="2:6">
      <c r="B21" s="18"/>
      <c r="C21" s="31"/>
      <c r="D21" s="6"/>
      <c r="E21" s="31"/>
      <c r="F21" s="15">
        <v>0.25</v>
      </c>
    </row>
    <row r="22" spans="2:6">
      <c r="B22" s="19" t="s">
        <v>9</v>
      </c>
      <c r="C22" s="32">
        <v>40000</v>
      </c>
      <c r="D22" s="50">
        <v>0</v>
      </c>
      <c r="E22" s="32">
        <f>+F22</f>
        <v>0</v>
      </c>
      <c r="F22" s="11">
        <f>+D22*F21</f>
        <v>0</v>
      </c>
    </row>
    <row r="23" spans="2:6">
      <c r="B23" s="20"/>
      <c r="C23" s="33"/>
      <c r="D23" s="13"/>
      <c r="E23" s="33"/>
      <c r="F23" s="14"/>
    </row>
    <row r="24" spans="2:6">
      <c r="B24" s="5"/>
      <c r="C24" s="23" t="s">
        <v>37</v>
      </c>
      <c r="D24" s="29">
        <f>+D7+D10+D13+D16+D19+D22</f>
        <v>98186.742400000003</v>
      </c>
      <c r="E24" s="32">
        <f t="shared" ref="E24:F24" si="0">+E7+E10+E13+E16+E19+E22</f>
        <v>59148.639999999999</v>
      </c>
      <c r="F24" s="34">
        <f t="shared" si="0"/>
        <v>118297.28</v>
      </c>
    </row>
    <row r="25" spans="2:6">
      <c r="B25" s="8"/>
      <c r="C25" s="25" t="s">
        <v>40</v>
      </c>
      <c r="D25" s="10">
        <f>+C30-F24</f>
        <v>7402.7200000000012</v>
      </c>
      <c r="E25" s="32"/>
      <c r="F25" s="4"/>
    </row>
    <row r="26" spans="2:6">
      <c r="B26" s="12"/>
      <c r="C26" s="25" t="s">
        <v>21</v>
      </c>
      <c r="D26" s="10">
        <f>+D25+D24</f>
        <v>105589.4624</v>
      </c>
      <c r="E26" s="32"/>
      <c r="F26" s="4"/>
    </row>
    <row r="27" spans="2:6">
      <c r="C27" s="27"/>
      <c r="D27" s="28" t="s">
        <v>17</v>
      </c>
      <c r="E27" s="34">
        <f>+C33-E24</f>
        <v>0</v>
      </c>
      <c r="F27" s="4"/>
    </row>
    <row r="28" spans="2:6">
      <c r="C28" s="1"/>
      <c r="D28" s="10"/>
    </row>
    <row r="29" spans="2:6">
      <c r="B29" s="18" t="s">
        <v>12</v>
      </c>
      <c r="C29" s="24">
        <v>502358</v>
      </c>
      <c r="D29" s="10"/>
    </row>
    <row r="30" spans="2:6">
      <c r="B30" s="19" t="s">
        <v>18</v>
      </c>
      <c r="C30" s="11">
        <v>125700</v>
      </c>
      <c r="D30" s="10"/>
    </row>
    <row r="31" spans="2:6">
      <c r="B31" s="19" t="s">
        <v>10</v>
      </c>
      <c r="C31" s="11">
        <v>161300</v>
      </c>
      <c r="D31" s="10"/>
    </row>
    <row r="32" spans="2:6">
      <c r="B32" s="8"/>
      <c r="C32" s="11"/>
      <c r="D32" s="10"/>
    </row>
    <row r="33" spans="1:10">
      <c r="B33" s="8" t="s">
        <v>20</v>
      </c>
      <c r="C33" s="11">
        <f>20000+0.08*(C29-13000)</f>
        <v>59148.639999999999</v>
      </c>
      <c r="D33" s="10"/>
    </row>
    <row r="34" spans="1:10">
      <c r="B34" s="37" t="s">
        <v>38</v>
      </c>
      <c r="C34" s="26">
        <f>0.15*(C29-13000)</f>
        <v>73403.7</v>
      </c>
      <c r="D34" s="10"/>
    </row>
    <row r="35" spans="1:10">
      <c r="C35" s="10"/>
      <c r="D35" s="10"/>
    </row>
    <row r="36" spans="1:10" s="3" customFormat="1">
      <c r="A36" s="1"/>
      <c r="B36" s="1" t="s">
        <v>41</v>
      </c>
      <c r="C36" s="10"/>
      <c r="D36" s="10"/>
      <c r="G36" s="1"/>
      <c r="H36" s="1"/>
      <c r="I36" s="1"/>
      <c r="J36" s="1"/>
    </row>
    <row r="37" spans="1:10" s="3" customFormat="1">
      <c r="A37" s="1">
        <v>1</v>
      </c>
      <c r="B37" s="21" t="s">
        <v>23</v>
      </c>
      <c r="D37" s="10"/>
      <c r="G37" s="1"/>
      <c r="H37" s="1"/>
      <c r="I37" s="1"/>
      <c r="J37" s="1"/>
    </row>
    <row r="38" spans="1:10" s="3" customFormat="1">
      <c r="A38" s="1">
        <v>2</v>
      </c>
      <c r="B38" s="21" t="s">
        <v>42</v>
      </c>
      <c r="D38" s="10"/>
      <c r="G38" s="1"/>
      <c r="H38" s="1"/>
      <c r="I38" s="1"/>
      <c r="J38" s="1"/>
    </row>
    <row r="39" spans="1:10" s="3" customFormat="1">
      <c r="A39" s="1">
        <v>3</v>
      </c>
      <c r="B39" s="1" t="s">
        <v>25</v>
      </c>
      <c r="C39" s="10"/>
      <c r="D39" s="10"/>
      <c r="G39" s="1"/>
      <c r="H39" s="1"/>
      <c r="I39" s="1"/>
      <c r="J39" s="1"/>
    </row>
    <row r="40" spans="1:10" s="3" customFormat="1">
      <c r="A40" s="1"/>
      <c r="B40" s="1"/>
      <c r="C40" s="10"/>
      <c r="D40" s="10"/>
      <c r="G40" s="1"/>
      <c r="H40" s="1"/>
      <c r="I40" s="1"/>
      <c r="J40" s="1"/>
    </row>
    <row r="41" spans="1:10" s="3" customFormat="1">
      <c r="A41" s="1">
        <v>1</v>
      </c>
      <c r="B41" s="21" t="s">
        <v>23</v>
      </c>
      <c r="C41" s="10"/>
      <c r="D41" s="10"/>
      <c r="G41" s="1"/>
      <c r="H41" s="1"/>
      <c r="I41" s="1"/>
      <c r="J41" s="1"/>
    </row>
    <row r="42" spans="1:10" s="3" customFormat="1" ht="30">
      <c r="A42" s="1"/>
      <c r="B42" s="1"/>
      <c r="C42" s="10"/>
      <c r="D42" s="40" t="s">
        <v>19</v>
      </c>
      <c r="E42" s="30" t="s">
        <v>1</v>
      </c>
      <c r="F42" s="17" t="s">
        <v>16</v>
      </c>
      <c r="G42" s="1"/>
      <c r="H42" s="1"/>
      <c r="I42" s="1"/>
      <c r="J42" s="1"/>
    </row>
    <row r="43" spans="1:10" s="3" customFormat="1">
      <c r="A43" s="1"/>
      <c r="B43" s="1"/>
      <c r="C43" s="44" t="s">
        <v>23</v>
      </c>
      <c r="D43" s="41">
        <f>++D10</f>
        <v>0</v>
      </c>
      <c r="E43" s="42">
        <f>+E10</f>
        <v>0</v>
      </c>
      <c r="F43" s="43">
        <f>+E43</f>
        <v>0</v>
      </c>
      <c r="G43" s="1"/>
      <c r="H43" s="1"/>
      <c r="I43" s="1"/>
      <c r="J43" s="1"/>
    </row>
    <row r="44" spans="1:10" s="3" customFormat="1">
      <c r="A44" s="1"/>
      <c r="B44" s="1"/>
      <c r="C44" s="10"/>
      <c r="D44" s="10"/>
      <c r="G44" s="1"/>
      <c r="H44" s="1"/>
      <c r="I44" s="1"/>
      <c r="J44" s="1"/>
    </row>
    <row r="45" spans="1:10" s="3" customFormat="1">
      <c r="A45" s="1"/>
      <c r="B45" s="1"/>
      <c r="C45" s="10"/>
      <c r="D45" s="10"/>
      <c r="G45" s="1"/>
      <c r="H45" s="1"/>
      <c r="I45" s="1"/>
      <c r="J45" s="1"/>
    </row>
    <row r="46" spans="1:10" s="3" customFormat="1">
      <c r="A46" s="1">
        <v>2</v>
      </c>
      <c r="B46" s="21" t="s">
        <v>24</v>
      </c>
      <c r="D46" s="10"/>
      <c r="G46" s="1"/>
      <c r="H46" s="1"/>
      <c r="I46" s="1"/>
      <c r="J46" s="1"/>
    </row>
    <row r="47" spans="1:10" s="3" customFormat="1">
      <c r="A47" s="1"/>
      <c r="B47" s="21"/>
      <c r="D47" s="10"/>
      <c r="G47" s="1"/>
      <c r="H47" s="1"/>
      <c r="I47" s="1"/>
      <c r="J47" s="1"/>
    </row>
    <row r="48" spans="1:10" s="3" customFormat="1">
      <c r="A48" s="1"/>
      <c r="B48" s="46" t="s">
        <v>11</v>
      </c>
      <c r="C48" s="6"/>
      <c r="D48" s="6"/>
      <c r="E48" s="24">
        <f>+C33</f>
        <v>59148.639999999999</v>
      </c>
      <c r="G48" s="1"/>
      <c r="H48" s="1"/>
      <c r="I48" s="1"/>
      <c r="J48" s="1"/>
    </row>
    <row r="49" spans="1:10" s="3" customFormat="1">
      <c r="A49" s="1"/>
      <c r="B49" s="47" t="s">
        <v>26</v>
      </c>
      <c r="C49" s="13"/>
      <c r="D49" s="38"/>
      <c r="E49" s="26">
        <f>+E43</f>
        <v>0</v>
      </c>
      <c r="G49" s="1"/>
      <c r="H49" s="1"/>
      <c r="I49" s="1"/>
      <c r="J49" s="1"/>
    </row>
    <row r="50" spans="1:10" s="3" customFormat="1">
      <c r="A50" s="1"/>
      <c r="B50" s="48" t="s">
        <v>27</v>
      </c>
      <c r="C50" s="45"/>
      <c r="D50" s="42"/>
      <c r="E50" s="43">
        <f>+E48-E49</f>
        <v>59148.639999999999</v>
      </c>
      <c r="G50" s="1"/>
      <c r="H50" s="1"/>
      <c r="I50" s="1"/>
      <c r="J50" s="1"/>
    </row>
    <row r="51" spans="1:10" s="3" customFormat="1">
      <c r="A51" s="1"/>
      <c r="B51" s="21"/>
      <c r="D51" s="10"/>
      <c r="G51" s="1"/>
      <c r="H51" s="1"/>
      <c r="I51" s="1"/>
      <c r="J51" s="1"/>
    </row>
    <row r="52" spans="1:10" s="3" customFormat="1">
      <c r="A52" s="1"/>
      <c r="B52" s="1"/>
      <c r="C52" s="9"/>
      <c r="G52" s="1"/>
      <c r="H52" s="1"/>
      <c r="I52" s="1"/>
      <c r="J52" s="1"/>
    </row>
    <row r="53" spans="1:10">
      <c r="D53" s="1"/>
      <c r="E53" s="1"/>
      <c r="F53" s="1"/>
    </row>
    <row r="54" spans="1:10" ht="30">
      <c r="D54" s="40" t="s">
        <v>19</v>
      </c>
      <c r="E54" s="30" t="s">
        <v>1</v>
      </c>
      <c r="F54" s="17" t="s">
        <v>16</v>
      </c>
    </row>
    <row r="55" spans="1:10">
      <c r="C55" s="31" t="s">
        <v>28</v>
      </c>
      <c r="D55" s="29">
        <v>64000</v>
      </c>
      <c r="E55" s="29">
        <v>40000</v>
      </c>
      <c r="F55" s="24">
        <f>+E55*2</f>
        <v>80000</v>
      </c>
    </row>
    <row r="56" spans="1:10">
      <c r="C56" s="33" t="s">
        <v>29</v>
      </c>
      <c r="D56" s="38">
        <f>+D55/E55*E56</f>
        <v>94637.824000000008</v>
      </c>
      <c r="E56" s="38">
        <f>+E50</f>
        <v>59148.639999999999</v>
      </c>
      <c r="F56" s="26">
        <f>+E56*2</f>
        <v>118297.28</v>
      </c>
    </row>
    <row r="57" spans="1:10">
      <c r="C57" s="3" t="s">
        <v>30</v>
      </c>
      <c r="D57" s="10">
        <f>3%*F56</f>
        <v>3548.9184</v>
      </c>
    </row>
    <row r="58" spans="1:10">
      <c r="C58" s="3" t="s">
        <v>31</v>
      </c>
      <c r="D58" s="4">
        <f>+D56+D57</f>
        <v>98186.742400000003</v>
      </c>
    </row>
    <row r="61" spans="1:10">
      <c r="A61" s="1">
        <v>3</v>
      </c>
      <c r="B61" s="1" t="s">
        <v>25</v>
      </c>
      <c r="C61" s="10"/>
      <c r="D61" s="10"/>
    </row>
    <row r="63" spans="1:10">
      <c r="B63" s="5" t="s">
        <v>32</v>
      </c>
      <c r="C63" s="6"/>
      <c r="D63" s="6"/>
      <c r="E63" s="24">
        <f>+C30</f>
        <v>125700</v>
      </c>
    </row>
    <row r="64" spans="1:10">
      <c r="B64" s="8" t="s">
        <v>33</v>
      </c>
      <c r="C64" s="9"/>
      <c r="D64" s="9"/>
      <c r="E64" s="11">
        <f>+F43</f>
        <v>0</v>
      </c>
    </row>
    <row r="65" spans="2:6">
      <c r="B65" s="12" t="s">
        <v>34</v>
      </c>
      <c r="C65" s="13"/>
      <c r="D65" s="13"/>
      <c r="E65" s="26">
        <f>+F56</f>
        <v>118297.28</v>
      </c>
    </row>
    <row r="66" spans="2:6">
      <c r="B66" s="27" t="s">
        <v>35</v>
      </c>
      <c r="C66" s="45"/>
      <c r="D66" s="45"/>
      <c r="E66" s="43">
        <f>+E63-E64-E65</f>
        <v>7402.7200000000012</v>
      </c>
    </row>
    <row r="67" spans="2:6">
      <c r="B67" s="1" t="s">
        <v>36</v>
      </c>
      <c r="E67" s="43">
        <f>40000*0.25</f>
        <v>10000</v>
      </c>
    </row>
    <row r="69" spans="2:6" ht="30">
      <c r="C69" s="10"/>
      <c r="D69" s="40" t="s">
        <v>19</v>
      </c>
      <c r="E69" s="30" t="s">
        <v>1</v>
      </c>
      <c r="F69" s="17" t="s">
        <v>16</v>
      </c>
    </row>
    <row r="70" spans="2:6">
      <c r="C70" s="44" t="s">
        <v>9</v>
      </c>
      <c r="D70" s="41">
        <v>40000</v>
      </c>
      <c r="E70" s="42">
        <f>+F70</f>
        <v>10000</v>
      </c>
      <c r="F70" s="43">
        <f>+D70*0.25</f>
        <v>10000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a</vt:lpstr>
      <vt:lpstr>b</vt:lpstr>
      <vt:lpstr>Feuil2</vt:lpstr>
      <vt:lpstr>Feuil3</vt:lpstr>
      <vt:lpstr>a!Zone_d_impression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2010-12-06T09:26:41Z</cp:lastPrinted>
  <dcterms:created xsi:type="dcterms:W3CDTF">2010-09-21T17:27:46Z</dcterms:created>
  <dcterms:modified xsi:type="dcterms:W3CDTF">2011-01-03T15:25:00Z</dcterms:modified>
</cp:coreProperties>
</file>