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5" windowWidth="15225" windowHeight="11760"/>
  </bookViews>
  <sheets>
    <sheet name="Base" sheetId="1" r:id="rId1"/>
    <sheet name="CCGT" sheetId="4" r:id="rId2"/>
    <sheet name="Feuil2" sheetId="2" r:id="rId3"/>
    <sheet name="Feuil3" sheetId="3" r:id="rId4"/>
  </sheets>
  <definedNames>
    <definedName name="_xlnm.Print_Area" localSheetId="0">Base!$A$5:$M$58</definedName>
    <definedName name="_xlnm.Print_Area" localSheetId="1">CCGT!$A$5:$K$54</definedName>
  </definedNames>
  <calcPr calcId="125725" iterate="1"/>
</workbook>
</file>

<file path=xl/calcChain.xml><?xml version="1.0" encoding="utf-8"?>
<calcChain xmlns="http://schemas.openxmlformats.org/spreadsheetml/2006/main">
  <c r="E33" i="4"/>
  <c r="F33"/>
  <c r="G33"/>
  <c r="H33"/>
  <c r="I33"/>
  <c r="J33"/>
  <c r="U38"/>
  <c r="T38"/>
  <c r="S38"/>
  <c r="R38"/>
  <c r="Q38"/>
  <c r="P38"/>
  <c r="O38"/>
  <c r="N38"/>
  <c r="M38"/>
  <c r="L38"/>
  <c r="K38"/>
  <c r="J38"/>
  <c r="E51"/>
  <c r="G48"/>
  <c r="I38"/>
  <c r="F38"/>
  <c r="F48"/>
  <c r="G38"/>
  <c r="H38"/>
  <c r="H48"/>
  <c r="F34"/>
  <c r="G34"/>
  <c r="H34"/>
  <c r="I34"/>
  <c r="J34"/>
  <c r="K34"/>
  <c r="L34"/>
  <c r="M34"/>
  <c r="N34"/>
  <c r="O34"/>
  <c r="P34"/>
  <c r="Q34"/>
  <c r="R34"/>
  <c r="S34"/>
  <c r="T34"/>
  <c r="U34"/>
  <c r="U40" i="1"/>
  <c r="E39"/>
  <c r="F39"/>
  <c r="G39"/>
  <c r="H39"/>
  <c r="I39"/>
  <c r="J39"/>
  <c r="K39"/>
  <c r="L39"/>
  <c r="M39"/>
  <c r="N39"/>
  <c r="U51"/>
  <c r="T40"/>
  <c r="T51"/>
  <c r="S40"/>
  <c r="S51"/>
  <c r="R40"/>
  <c r="R51"/>
  <c r="Q40"/>
  <c r="Q51"/>
  <c r="P40"/>
  <c r="P51"/>
  <c r="O40"/>
  <c r="O51"/>
  <c r="N40"/>
  <c r="N51"/>
  <c r="E50"/>
  <c r="E56"/>
  <c r="E57"/>
  <c r="E51"/>
  <c r="F50"/>
  <c r="F51"/>
  <c r="F56"/>
  <c r="F57"/>
  <c r="G40"/>
  <c r="G50"/>
  <c r="G56"/>
  <c r="G57"/>
  <c r="G51"/>
  <c r="H40"/>
  <c r="H51"/>
  <c r="I40"/>
  <c r="I50"/>
  <c r="I56"/>
  <c r="I57"/>
  <c r="I51"/>
  <c r="J40"/>
  <c r="J51"/>
  <c r="K40"/>
  <c r="K50"/>
  <c r="K56"/>
  <c r="K57"/>
  <c r="K51"/>
  <c r="L40"/>
  <c r="L51"/>
  <c r="M40"/>
  <c r="M50"/>
  <c r="M56"/>
  <c r="M57"/>
  <c r="M51"/>
  <c r="D50"/>
  <c r="D51"/>
  <c r="D56"/>
  <c r="D57"/>
  <c r="F40"/>
  <c r="K33" i="4"/>
  <c r="J42"/>
  <c r="J48"/>
  <c r="J51"/>
  <c r="O39" i="1"/>
  <c r="P39"/>
  <c r="N50"/>
  <c r="N56"/>
  <c r="N57"/>
  <c r="L50"/>
  <c r="L56"/>
  <c r="L57"/>
  <c r="J50"/>
  <c r="J56"/>
  <c r="J57"/>
  <c r="H50"/>
  <c r="H56"/>
  <c r="H57"/>
  <c r="I48" i="4"/>
  <c r="L33"/>
  <c r="K42"/>
  <c r="K48"/>
  <c r="K51"/>
  <c r="P50" i="1"/>
  <c r="P56"/>
  <c r="P57"/>
  <c r="Q39"/>
  <c r="O50"/>
  <c r="O56"/>
  <c r="O57"/>
  <c r="M33" i="4"/>
  <c r="L42"/>
  <c r="L48"/>
  <c r="L51"/>
  <c r="R39" i="1"/>
  <c r="Q50"/>
  <c r="Q56"/>
  <c r="Q57"/>
  <c r="S39"/>
  <c r="R50"/>
  <c r="R56"/>
  <c r="R57"/>
  <c r="N33" i="4"/>
  <c r="M42"/>
  <c r="M48"/>
  <c r="M51"/>
  <c r="T39" i="1"/>
  <c r="S50"/>
  <c r="S56"/>
  <c r="S57"/>
  <c r="O33" i="4"/>
  <c r="N42"/>
  <c r="N48"/>
  <c r="N51"/>
  <c r="P33"/>
  <c r="O42"/>
  <c r="O48"/>
  <c r="O51"/>
  <c r="T50" i="1"/>
  <c r="T56"/>
  <c r="T57"/>
  <c r="U39"/>
  <c r="U50"/>
  <c r="U56"/>
  <c r="U57"/>
  <c r="Q33" i="4"/>
  <c r="P42"/>
  <c r="P48"/>
  <c r="P51"/>
  <c r="R33"/>
  <c r="Q42"/>
  <c r="Q48"/>
  <c r="Q51"/>
  <c r="S33"/>
  <c r="R42"/>
  <c r="R48"/>
  <c r="R51"/>
  <c r="T33"/>
  <c r="S42"/>
  <c r="S48"/>
  <c r="S51"/>
  <c r="U33"/>
  <c r="U42"/>
  <c r="U48"/>
  <c r="U51"/>
  <c r="D51"/>
  <c r="D54"/>
  <c r="T42"/>
  <c r="T48"/>
  <c r="T51"/>
</calcChain>
</file>

<file path=xl/sharedStrings.xml><?xml version="1.0" encoding="utf-8"?>
<sst xmlns="http://schemas.openxmlformats.org/spreadsheetml/2006/main" count="105" uniqueCount="62">
  <si>
    <t>Base Nuclear</t>
  </si>
  <si>
    <t>€/mois/kW</t>
  </si>
  <si>
    <t>2007-2009</t>
  </si>
  <si>
    <t>2009-2024</t>
  </si>
  <si>
    <t>Var.</t>
  </si>
  <si>
    <t>a) Reverve Payment</t>
  </si>
  <si>
    <t>b) Energy Fix payment</t>
  </si>
  <si>
    <r>
      <t xml:space="preserve">PRCnuc </t>
    </r>
    <r>
      <rPr>
        <vertAlign val="subscript"/>
        <sz val="10"/>
        <rFont val="Arial"/>
        <family val="2"/>
      </rPr>
      <t>m/n</t>
    </r>
  </si>
  <si>
    <r>
      <t xml:space="preserve">Pfem </t>
    </r>
    <r>
      <rPr>
        <vertAlign val="subscript"/>
        <sz val="10"/>
        <rFont val="Arial"/>
        <family val="2"/>
      </rPr>
      <t>m/n</t>
    </r>
  </si>
  <si>
    <t>Var</t>
  </si>
  <si>
    <t>Weigth</t>
  </si>
  <si>
    <t>Index</t>
  </si>
  <si>
    <t>var. Work price</t>
  </si>
  <si>
    <t>var. prix</t>
  </si>
  <si>
    <t>var. Uranium</t>
  </si>
  <si>
    <t>var. EdF Taxes</t>
  </si>
  <si>
    <t>over 2008 index</t>
  </si>
  <si>
    <t>---&gt;</t>
  </si>
  <si>
    <t>var. Industrial prices</t>
  </si>
  <si>
    <t>var. IPC</t>
  </si>
  <si>
    <t>d) Capacity anticipation</t>
  </si>
  <si>
    <t>€/MWh</t>
  </si>
  <si>
    <t>Any indexation</t>
  </si>
  <si>
    <t>e) Complementary term (for capacity anticipation)</t>
  </si>
  <si>
    <t>c) Complementary term (for reference Capacity) (up to 2009)</t>
  </si>
  <si>
    <r>
      <t xml:space="preserve">PNref </t>
    </r>
    <r>
      <rPr>
        <vertAlign val="subscript"/>
        <sz val="10"/>
        <rFont val="Arial"/>
        <family val="2"/>
      </rPr>
      <t>m/n</t>
    </r>
  </si>
  <si>
    <t>MW</t>
  </si>
  <si>
    <t>2007-2020</t>
  </si>
  <si>
    <t>2021-2024</t>
  </si>
  <si>
    <r>
      <t xml:space="preserve">160- PA </t>
    </r>
    <r>
      <rPr>
        <vertAlign val="subscript"/>
        <sz val="10"/>
        <rFont val="Arial"/>
        <family val="2"/>
      </rPr>
      <t>m/n</t>
    </r>
  </si>
  <si>
    <t xml:space="preserve">PA  &gt; (Sales to clients -(Pnref + athers contracts))  </t>
  </si>
  <si>
    <t>Hourly compensation of the difference between powernext spot price and capacity anticipated price if</t>
  </si>
  <si>
    <t>Powernext price &gt; anticipated capacity price</t>
  </si>
  <si>
    <t>var. Invest</t>
  </si>
  <si>
    <t>Reserve Payment</t>
  </si>
  <si>
    <t>En. Fix payment</t>
  </si>
  <si>
    <t>Anticipated Capacity term</t>
  </si>
  <si>
    <t>Complementary Term PA</t>
  </si>
  <si>
    <t>Complementary Term PNref</t>
  </si>
  <si>
    <t>Anual Payment (€/kW)</t>
  </si>
  <si>
    <t>Equiv. Anual payment (€/MWh)</t>
  </si>
  <si>
    <t>Droit de tirage</t>
  </si>
  <si>
    <r>
      <t xml:space="preserve">Pccgt </t>
    </r>
    <r>
      <rPr>
        <vertAlign val="subscript"/>
        <sz val="10"/>
        <rFont val="Arial"/>
        <family val="2"/>
      </rPr>
      <t>m/n</t>
    </r>
  </si>
  <si>
    <t>2010-2012</t>
  </si>
  <si>
    <t>2013-2024</t>
  </si>
  <si>
    <r>
      <t xml:space="preserve">PRCccgt </t>
    </r>
    <r>
      <rPr>
        <vertAlign val="subscript"/>
        <sz val="10"/>
        <rFont val="Arial"/>
        <family val="2"/>
      </rPr>
      <t>m/n</t>
    </r>
  </si>
  <si>
    <t>M€</t>
  </si>
  <si>
    <t>2009-2012</t>
  </si>
  <si>
    <t>1 shot</t>
  </si>
  <si>
    <r>
      <t xml:space="preserve">PRCccgt </t>
    </r>
    <r>
      <rPr>
        <vertAlign val="subscript"/>
        <sz val="10"/>
        <rFont val="Arial"/>
        <family val="2"/>
      </rPr>
      <t>2009-2012</t>
    </r>
  </si>
  <si>
    <t>b) Excercise price</t>
  </si>
  <si>
    <t>c) Co2 excercise price</t>
  </si>
  <si>
    <t>d) Start up Costs</t>
  </si>
  <si>
    <t>€</t>
  </si>
  <si>
    <t xml:space="preserve">Indexation </t>
  </si>
  <si>
    <r>
      <t xml:space="preserve">Pccgt </t>
    </r>
    <r>
      <rPr>
        <vertAlign val="subscript"/>
        <sz val="10"/>
        <rFont val="Arial"/>
        <family val="2"/>
      </rPr>
      <t xml:space="preserve">m/n </t>
    </r>
    <r>
      <rPr>
        <sz val="10"/>
        <rFont val="Arial"/>
        <family val="2"/>
      </rPr>
      <t>(MW)</t>
    </r>
  </si>
  <si>
    <t>Tresurery</t>
  </si>
  <si>
    <t>Reserve Payment (€/kW/month)</t>
  </si>
  <si>
    <t>Anual Fix Payment (M€)</t>
  </si>
  <si>
    <t>VAN</t>
  </si>
  <si>
    <t>€/MW</t>
  </si>
  <si>
    <t>por 15 años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</si>
</sst>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6">
    <font>
      <sz val="10"/>
      <name val="Arial"/>
    </font>
    <font>
      <vertAlign val="subscript"/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0" fillId="0" borderId="0" xfId="0" quotePrefix="1"/>
    <xf numFmtId="0" fontId="2" fillId="0" borderId="0" xfId="0" applyFont="1"/>
    <xf numFmtId="0" fontId="3" fillId="0" borderId="0" xfId="0" applyFont="1"/>
    <xf numFmtId="2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/>
    </xf>
    <xf numFmtId="8" fontId="0" fillId="2" borderId="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6:U57"/>
  <sheetViews>
    <sheetView tabSelected="1" workbookViewId="0">
      <selection activeCell="K5" sqref="K5"/>
    </sheetView>
  </sheetViews>
  <sheetFormatPr baseColWidth="10" defaultRowHeight="12.75"/>
  <cols>
    <col min="1" max="1" width="3.85546875" customWidth="1"/>
    <col min="2" max="2" width="4.28515625" style="3" customWidth="1"/>
    <col min="3" max="3" width="27.85546875" customWidth="1"/>
  </cols>
  <sheetData>
    <row r="6" spans="2:9">
      <c r="B6" s="3" t="s">
        <v>0</v>
      </c>
    </row>
    <row r="8" spans="2:9" ht="15.75">
      <c r="C8" t="s">
        <v>25</v>
      </c>
      <c r="D8">
        <v>160</v>
      </c>
      <c r="E8" t="s">
        <v>26</v>
      </c>
      <c r="F8" t="s">
        <v>27</v>
      </c>
    </row>
    <row r="9" spans="2:9" ht="15.75">
      <c r="C9" t="s">
        <v>25</v>
      </c>
      <c r="D9" t="s">
        <v>29</v>
      </c>
      <c r="F9" t="s">
        <v>28</v>
      </c>
    </row>
    <row r="11" spans="2:9">
      <c r="B11" s="3" t="s">
        <v>5</v>
      </c>
      <c r="D11" s="1"/>
    </row>
    <row r="12" spans="2:9" ht="15.75">
      <c r="C12" t="s">
        <v>7</v>
      </c>
      <c r="D12" s="1">
        <v>10.5</v>
      </c>
      <c r="E12" t="s">
        <v>1</v>
      </c>
      <c r="F12" t="s">
        <v>2</v>
      </c>
    </row>
    <row r="13" spans="2:9" ht="15.75">
      <c r="C13" t="s">
        <v>7</v>
      </c>
      <c r="D13" s="1">
        <v>18.75</v>
      </c>
      <c r="E13" t="s">
        <v>1</v>
      </c>
      <c r="F13" t="s">
        <v>3</v>
      </c>
      <c r="G13" t="s">
        <v>4</v>
      </c>
      <c r="H13">
        <v>1.02</v>
      </c>
      <c r="I13" t="s">
        <v>16</v>
      </c>
    </row>
    <row r="14" spans="2:9">
      <c r="D14" s="1"/>
    </row>
    <row r="15" spans="2:9">
      <c r="B15" s="3" t="s">
        <v>6</v>
      </c>
      <c r="D15" s="1"/>
      <c r="H15" t="s">
        <v>10</v>
      </c>
      <c r="I15" t="s">
        <v>11</v>
      </c>
    </row>
    <row r="16" spans="2:9" ht="15.75">
      <c r="C16" t="s">
        <v>8</v>
      </c>
      <c r="D16" s="1">
        <v>14.6</v>
      </c>
      <c r="E16" t="s">
        <v>1</v>
      </c>
      <c r="F16" t="s">
        <v>2</v>
      </c>
      <c r="G16" t="s">
        <v>9</v>
      </c>
      <c r="H16" s="1">
        <v>0.1</v>
      </c>
      <c r="I16" t="s">
        <v>14</v>
      </c>
    </row>
    <row r="17" spans="2:12">
      <c r="D17" s="1"/>
      <c r="H17" s="1">
        <v>0.12</v>
      </c>
      <c r="I17" t="s">
        <v>15</v>
      </c>
    </row>
    <row r="18" spans="2:12">
      <c r="D18" s="1"/>
      <c r="H18" s="1">
        <v>0.45</v>
      </c>
      <c r="I18" t="s">
        <v>12</v>
      </c>
      <c r="K18" t="s">
        <v>10</v>
      </c>
      <c r="L18" t="s">
        <v>11</v>
      </c>
    </row>
    <row r="19" spans="2:12">
      <c r="D19" s="1"/>
      <c r="H19" s="1">
        <v>0.33</v>
      </c>
      <c r="I19" t="s">
        <v>13</v>
      </c>
      <c r="J19" s="2" t="s">
        <v>17</v>
      </c>
      <c r="K19">
        <v>0.79</v>
      </c>
      <c r="L19" t="s">
        <v>18</v>
      </c>
    </row>
    <row r="20" spans="2:12">
      <c r="D20" s="1"/>
      <c r="K20">
        <v>0.21</v>
      </c>
      <c r="L20" t="s">
        <v>19</v>
      </c>
    </row>
    <row r="21" spans="2:12">
      <c r="D21" s="1"/>
    </row>
    <row r="22" spans="2:12">
      <c r="B22" s="3" t="s">
        <v>24</v>
      </c>
      <c r="D22" s="1"/>
    </row>
    <row r="23" spans="2:12">
      <c r="D23" s="1"/>
    </row>
    <row r="24" spans="2:12">
      <c r="B24" s="3" t="s">
        <v>20</v>
      </c>
      <c r="D24" s="1"/>
    </row>
    <row r="25" spans="2:12">
      <c r="C25">
        <v>2008</v>
      </c>
      <c r="D25" s="1">
        <v>36.799999999999997</v>
      </c>
      <c r="E25" t="s">
        <v>21</v>
      </c>
      <c r="G25" t="s">
        <v>22</v>
      </c>
    </row>
    <row r="26" spans="2:12">
      <c r="C26">
        <v>2009</v>
      </c>
      <c r="D26" s="1">
        <v>39.4</v>
      </c>
      <c r="E26" t="s">
        <v>21</v>
      </c>
    </row>
    <row r="27" spans="2:12">
      <c r="C27">
        <v>2010</v>
      </c>
      <c r="D27" s="1">
        <v>42</v>
      </c>
      <c r="E27" t="s">
        <v>21</v>
      </c>
    </row>
    <row r="28" spans="2:12">
      <c r="C28">
        <v>2011</v>
      </c>
      <c r="D28" s="1">
        <v>44.6</v>
      </c>
      <c r="E28" t="s">
        <v>21</v>
      </c>
    </row>
    <row r="29" spans="2:12">
      <c r="C29">
        <v>2012</v>
      </c>
      <c r="D29" s="1">
        <v>47.2</v>
      </c>
      <c r="E29" t="s">
        <v>21</v>
      </c>
    </row>
    <row r="30" spans="2:12">
      <c r="D30" s="1"/>
    </row>
    <row r="31" spans="2:12">
      <c r="B31" s="3" t="s">
        <v>23</v>
      </c>
      <c r="D31" s="1"/>
    </row>
    <row r="33" spans="3:21">
      <c r="C33" t="s">
        <v>31</v>
      </c>
    </row>
    <row r="34" spans="3:21">
      <c r="C34">
        <v>1</v>
      </c>
      <c r="D34" t="s">
        <v>30</v>
      </c>
    </row>
    <row r="35" spans="3:21">
      <c r="C35">
        <v>2</v>
      </c>
      <c r="D35" t="s">
        <v>32</v>
      </c>
    </row>
    <row r="39" spans="3:21">
      <c r="D39">
        <v>2007</v>
      </c>
      <c r="E39">
        <f>+D39+1</f>
        <v>2008</v>
      </c>
      <c r="F39">
        <f t="shared" ref="F39:M39" si="0">+E39+1</f>
        <v>2009</v>
      </c>
      <c r="G39">
        <f t="shared" si="0"/>
        <v>2010</v>
      </c>
      <c r="H39">
        <f t="shared" si="0"/>
        <v>2011</v>
      </c>
      <c r="I39">
        <f t="shared" si="0"/>
        <v>2012</v>
      </c>
      <c r="J39">
        <f t="shared" si="0"/>
        <v>2013</v>
      </c>
      <c r="K39">
        <f t="shared" si="0"/>
        <v>2014</v>
      </c>
      <c r="L39">
        <f t="shared" si="0"/>
        <v>2015</v>
      </c>
      <c r="M39">
        <f t="shared" si="0"/>
        <v>2016</v>
      </c>
      <c r="N39">
        <f t="shared" ref="N39:U39" si="1">+M39+1</f>
        <v>2017</v>
      </c>
      <c r="O39">
        <f t="shared" si="1"/>
        <v>2018</v>
      </c>
      <c r="P39">
        <f t="shared" si="1"/>
        <v>2019</v>
      </c>
      <c r="Q39">
        <f t="shared" si="1"/>
        <v>2020</v>
      </c>
      <c r="R39">
        <f t="shared" si="1"/>
        <v>2021</v>
      </c>
      <c r="S39">
        <f t="shared" si="1"/>
        <v>2022</v>
      </c>
      <c r="T39">
        <f t="shared" si="1"/>
        <v>2023</v>
      </c>
      <c r="U39">
        <f t="shared" si="1"/>
        <v>2024</v>
      </c>
    </row>
    <row r="40" spans="3:21">
      <c r="C40" t="s">
        <v>33</v>
      </c>
      <c r="D40">
        <v>1</v>
      </c>
      <c r="E40">
        <v>1</v>
      </c>
      <c r="F40">
        <f>+$H$13</f>
        <v>1.02</v>
      </c>
      <c r="G40">
        <f t="shared" ref="G40:U40" si="2">+$H$13</f>
        <v>1.02</v>
      </c>
      <c r="H40">
        <f t="shared" si="2"/>
        <v>1.02</v>
      </c>
      <c r="I40">
        <f t="shared" si="2"/>
        <v>1.02</v>
      </c>
      <c r="J40">
        <f t="shared" si="2"/>
        <v>1.02</v>
      </c>
      <c r="K40">
        <f t="shared" si="2"/>
        <v>1.02</v>
      </c>
      <c r="L40">
        <f t="shared" si="2"/>
        <v>1.02</v>
      </c>
      <c r="M40">
        <f t="shared" si="2"/>
        <v>1.02</v>
      </c>
      <c r="N40">
        <f t="shared" si="2"/>
        <v>1.02</v>
      </c>
      <c r="O40">
        <f t="shared" si="2"/>
        <v>1.02</v>
      </c>
      <c r="P40">
        <f t="shared" si="2"/>
        <v>1.02</v>
      </c>
      <c r="Q40">
        <f t="shared" si="2"/>
        <v>1.02</v>
      </c>
      <c r="R40">
        <f t="shared" si="2"/>
        <v>1.02</v>
      </c>
      <c r="S40">
        <f t="shared" si="2"/>
        <v>1.02</v>
      </c>
      <c r="T40">
        <f t="shared" si="2"/>
        <v>1.02</v>
      </c>
      <c r="U40">
        <f t="shared" si="2"/>
        <v>1.02</v>
      </c>
    </row>
    <row r="41" spans="3:21">
      <c r="C41" t="s">
        <v>14</v>
      </c>
      <c r="D41" s="4">
        <v>1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  <c r="N41" s="4">
        <v>1</v>
      </c>
      <c r="O41" s="4">
        <v>1</v>
      </c>
      <c r="P41" s="4">
        <v>1</v>
      </c>
      <c r="Q41" s="4">
        <v>1</v>
      </c>
      <c r="R41" s="4">
        <v>1</v>
      </c>
      <c r="S41" s="4">
        <v>1</v>
      </c>
      <c r="T41" s="4">
        <v>1</v>
      </c>
      <c r="U41" s="4">
        <v>1</v>
      </c>
    </row>
    <row r="42" spans="3:21">
      <c r="C42" t="s">
        <v>15</v>
      </c>
      <c r="D42" s="4">
        <v>1</v>
      </c>
      <c r="E42" s="4">
        <v>1</v>
      </c>
      <c r="F42" s="4">
        <v>1</v>
      </c>
      <c r="G42" s="4">
        <v>1</v>
      </c>
      <c r="H42" s="4">
        <v>1</v>
      </c>
      <c r="I42" s="4">
        <v>1</v>
      </c>
      <c r="J42" s="4">
        <v>1</v>
      </c>
      <c r="K42" s="4">
        <v>1</v>
      </c>
      <c r="L42" s="4">
        <v>1</v>
      </c>
      <c r="M42" s="4">
        <v>1</v>
      </c>
      <c r="N42" s="4">
        <v>1</v>
      </c>
      <c r="O42" s="4">
        <v>1</v>
      </c>
      <c r="P42" s="4">
        <v>1</v>
      </c>
      <c r="Q42" s="4">
        <v>1</v>
      </c>
      <c r="R42" s="4">
        <v>1</v>
      </c>
      <c r="S42" s="4">
        <v>1</v>
      </c>
      <c r="T42" s="4">
        <v>1</v>
      </c>
      <c r="U42" s="4">
        <v>1</v>
      </c>
    </row>
    <row r="43" spans="3:21">
      <c r="C43" t="s">
        <v>12</v>
      </c>
      <c r="D43" s="4">
        <v>1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  <c r="N43" s="4">
        <v>1</v>
      </c>
      <c r="O43" s="4">
        <v>1</v>
      </c>
      <c r="P43" s="4">
        <v>1</v>
      </c>
      <c r="Q43" s="4">
        <v>1</v>
      </c>
      <c r="R43" s="4">
        <v>1</v>
      </c>
      <c r="S43" s="4">
        <v>1</v>
      </c>
      <c r="T43" s="4">
        <v>1</v>
      </c>
      <c r="U43" s="4">
        <v>1</v>
      </c>
    </row>
    <row r="44" spans="3:21">
      <c r="C44" t="s">
        <v>13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  <c r="L44" s="4">
        <v>1</v>
      </c>
      <c r="M44" s="4">
        <v>1</v>
      </c>
      <c r="N44" s="4">
        <v>1</v>
      </c>
      <c r="O44" s="4">
        <v>1</v>
      </c>
      <c r="P44" s="4">
        <v>1</v>
      </c>
      <c r="Q44" s="4">
        <v>1</v>
      </c>
      <c r="R44" s="4">
        <v>1</v>
      </c>
      <c r="S44" s="4">
        <v>1</v>
      </c>
      <c r="T44" s="4">
        <v>1</v>
      </c>
      <c r="U44" s="4">
        <v>1</v>
      </c>
    </row>
    <row r="46" spans="3:21" ht="15.75">
      <c r="C46" t="s">
        <v>25</v>
      </c>
    </row>
    <row r="50" spans="3:21">
      <c r="C50" t="s">
        <v>34</v>
      </c>
      <c r="D50" s="1">
        <f>+$D$12</f>
        <v>10.5</v>
      </c>
      <c r="E50" s="1">
        <f>+$D$12</f>
        <v>10.5</v>
      </c>
      <c r="F50" s="1">
        <f>+$D$12</f>
        <v>10.5</v>
      </c>
      <c r="G50" s="1">
        <f>+$D$13*G40^(G39-$E$39)</f>
        <v>19.5075</v>
      </c>
      <c r="H50" s="1">
        <f t="shared" ref="H50:M50" si="3">+$D$13*H40^(H39-$E$39)</f>
        <v>19.897649999999999</v>
      </c>
      <c r="I50" s="1">
        <f t="shared" si="3"/>
        <v>20.295603</v>
      </c>
      <c r="J50" s="1">
        <f t="shared" si="3"/>
        <v>20.701515060000002</v>
      </c>
      <c r="K50" s="1">
        <f t="shared" si="3"/>
        <v>21.115545361200002</v>
      </c>
      <c r="L50" s="1">
        <f t="shared" si="3"/>
        <v>21.537856268423997</v>
      </c>
      <c r="M50" s="1">
        <f t="shared" si="3"/>
        <v>21.968613393792477</v>
      </c>
      <c r="N50" s="1">
        <f t="shared" ref="N50:U50" si="4">+$D$13*N40^(N39-$E$39)</f>
        <v>22.407985661668327</v>
      </c>
      <c r="O50" s="1">
        <f t="shared" si="4"/>
        <v>22.856145374901697</v>
      </c>
      <c r="P50" s="1">
        <f t="shared" si="4"/>
        <v>23.313268282399726</v>
      </c>
      <c r="Q50" s="1">
        <f t="shared" si="4"/>
        <v>23.779533648047725</v>
      </c>
      <c r="R50" s="1">
        <f t="shared" si="4"/>
        <v>24.255124321008676</v>
      </c>
      <c r="S50" s="1">
        <f t="shared" si="4"/>
        <v>24.740226807428854</v>
      </c>
      <c r="T50" s="1">
        <f t="shared" si="4"/>
        <v>25.235031343577422</v>
      </c>
      <c r="U50" s="1">
        <f t="shared" si="4"/>
        <v>25.739731970448975</v>
      </c>
    </row>
    <row r="51" spans="3:21">
      <c r="C51" t="s">
        <v>35</v>
      </c>
      <c r="D51" s="1">
        <f>+$D$16*($H$16*D41+$H$17*D42+$H$18*D43+$H$19*D44)</f>
        <v>14.6</v>
      </c>
      <c r="E51" s="1">
        <f>+$D$16*($H$16*E41+$H$17*E42+$H$18*E43+$H$19*E44)</f>
        <v>14.6</v>
      </c>
      <c r="F51" s="1">
        <f>+$D$16*($H$16*F41+$H$17*F42+$H$18*F43+$H$19*F44)</f>
        <v>14.6</v>
      </c>
      <c r="G51" s="1">
        <f>+$D$16*($H$16*G41+$H$17*G42+$H$18*G43+$H$19*G44)</f>
        <v>14.6</v>
      </c>
      <c r="H51" s="1">
        <f t="shared" ref="H51:M51" si="5">+$D$16*($H$16*H41+$H$17*H42+$H$18*H43+$H$19*H44)</f>
        <v>14.6</v>
      </c>
      <c r="I51" s="1">
        <f t="shared" si="5"/>
        <v>14.6</v>
      </c>
      <c r="J51" s="1">
        <f t="shared" si="5"/>
        <v>14.6</v>
      </c>
      <c r="K51" s="1">
        <f t="shared" si="5"/>
        <v>14.6</v>
      </c>
      <c r="L51" s="1">
        <f t="shared" si="5"/>
        <v>14.6</v>
      </c>
      <c r="M51" s="1">
        <f t="shared" si="5"/>
        <v>14.6</v>
      </c>
      <c r="N51" s="1">
        <f t="shared" ref="N51:U51" si="6">+$D$16*($H$16*N41+$H$17*N42+$H$18*N43+$H$19*N44)</f>
        <v>14.6</v>
      </c>
      <c r="O51" s="1">
        <f t="shared" si="6"/>
        <v>14.6</v>
      </c>
      <c r="P51" s="1">
        <f t="shared" si="6"/>
        <v>14.6</v>
      </c>
      <c r="Q51" s="1">
        <f t="shared" si="6"/>
        <v>14.6</v>
      </c>
      <c r="R51" s="1">
        <f t="shared" si="6"/>
        <v>14.6</v>
      </c>
      <c r="S51" s="1">
        <f t="shared" si="6"/>
        <v>14.6</v>
      </c>
      <c r="T51" s="1">
        <f t="shared" si="6"/>
        <v>14.6</v>
      </c>
      <c r="U51" s="1">
        <f t="shared" si="6"/>
        <v>14.6</v>
      </c>
    </row>
    <row r="52" spans="3:21">
      <c r="C52" t="s">
        <v>38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</row>
    <row r="53" spans="3:21">
      <c r="C53" t="s">
        <v>36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</row>
    <row r="54" spans="3:21">
      <c r="C54" t="s">
        <v>37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</row>
    <row r="56" spans="3:21">
      <c r="C56" t="s">
        <v>39</v>
      </c>
      <c r="D56" s="1">
        <f>+(D50+D51)*12</f>
        <v>301.20000000000005</v>
      </c>
      <c r="E56" s="1">
        <f t="shared" ref="E56:M56" si="7">+(E50+E51)*12</f>
        <v>301.20000000000005</v>
      </c>
      <c r="F56" s="1">
        <f t="shared" si="7"/>
        <v>301.20000000000005</v>
      </c>
      <c r="G56" s="1">
        <f t="shared" si="7"/>
        <v>409.29</v>
      </c>
      <c r="H56" s="1">
        <f t="shared" si="7"/>
        <v>413.97180000000003</v>
      </c>
      <c r="I56" s="1">
        <f t="shared" si="7"/>
        <v>418.74723600000004</v>
      </c>
      <c r="J56" s="1">
        <f t="shared" si="7"/>
        <v>423.61818072</v>
      </c>
      <c r="K56" s="1">
        <f t="shared" si="7"/>
        <v>428.5865443344</v>
      </c>
      <c r="L56" s="1">
        <f t="shared" si="7"/>
        <v>433.65427522108791</v>
      </c>
      <c r="M56" s="1">
        <f t="shared" si="7"/>
        <v>438.8233607255097</v>
      </c>
      <c r="N56" s="1">
        <f t="shared" ref="N56:U56" si="8">+(N50+N51)*12</f>
        <v>444.09582794001994</v>
      </c>
      <c r="O56" s="1">
        <f t="shared" si="8"/>
        <v>449.47374449882034</v>
      </c>
      <c r="P56" s="1">
        <f t="shared" si="8"/>
        <v>454.95921938879673</v>
      </c>
      <c r="Q56" s="1">
        <f t="shared" si="8"/>
        <v>460.55440377657271</v>
      </c>
      <c r="R56" s="1">
        <f t="shared" si="8"/>
        <v>466.26149185210409</v>
      </c>
      <c r="S56" s="1">
        <f t="shared" si="8"/>
        <v>472.0827216891463</v>
      </c>
      <c r="T56" s="1">
        <f t="shared" si="8"/>
        <v>478.02037612292906</v>
      </c>
      <c r="U56" s="1">
        <f t="shared" si="8"/>
        <v>484.07678364538765</v>
      </c>
    </row>
    <row r="57" spans="3:21">
      <c r="C57" t="s">
        <v>40</v>
      </c>
      <c r="D57" s="5">
        <f>+D56*1000/8760</f>
        <v>34.38356164383562</v>
      </c>
      <c r="E57" s="5">
        <f t="shared" ref="E57:M57" si="9">+E56*1000/8760</f>
        <v>34.38356164383562</v>
      </c>
      <c r="F57" s="5">
        <f t="shared" si="9"/>
        <v>34.38356164383562</v>
      </c>
      <c r="G57" s="5">
        <f t="shared" si="9"/>
        <v>46.722602739726028</v>
      </c>
      <c r="H57" s="5">
        <f t="shared" si="9"/>
        <v>47.257054794520556</v>
      </c>
      <c r="I57" s="5">
        <f t="shared" si="9"/>
        <v>47.802195890410964</v>
      </c>
      <c r="J57" s="5">
        <f t="shared" si="9"/>
        <v>48.358239808219182</v>
      </c>
      <c r="K57" s="5">
        <f t="shared" si="9"/>
        <v>48.925404604383559</v>
      </c>
      <c r="L57" s="5">
        <f t="shared" si="9"/>
        <v>49.503912696471225</v>
      </c>
      <c r="M57" s="5">
        <f t="shared" si="9"/>
        <v>50.093990950400652</v>
      </c>
      <c r="N57" s="5">
        <f t="shared" ref="N57:U57" si="10">+N56*1000/8760</f>
        <v>50.695870769408671</v>
      </c>
      <c r="O57" s="5">
        <f t="shared" si="10"/>
        <v>51.309788184796844</v>
      </c>
      <c r="P57" s="5">
        <f t="shared" si="10"/>
        <v>51.935983948492776</v>
      </c>
      <c r="Q57" s="5">
        <f t="shared" si="10"/>
        <v>52.57470362746264</v>
      </c>
      <c r="R57" s="5">
        <f t="shared" si="10"/>
        <v>53.22619770001188</v>
      </c>
      <c r="S57" s="5">
        <f t="shared" si="10"/>
        <v>53.890721654012133</v>
      </c>
      <c r="T57" s="5">
        <f t="shared" si="10"/>
        <v>54.568536087092355</v>
      </c>
      <c r="U57" s="5">
        <f t="shared" si="10"/>
        <v>55.259906808834202</v>
      </c>
    </row>
  </sheetData>
  <phoneticPr fontId="4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6:U54"/>
  <sheetViews>
    <sheetView topLeftCell="A20" workbookViewId="0">
      <selection activeCell="N25" sqref="N25"/>
    </sheetView>
  </sheetViews>
  <sheetFormatPr baseColWidth="10" defaultRowHeight="12.75"/>
  <cols>
    <col min="1" max="1" width="4.140625" customWidth="1"/>
    <col min="2" max="2" width="4.28515625" style="3" customWidth="1"/>
    <col min="3" max="3" width="27.85546875" customWidth="1"/>
  </cols>
  <sheetData>
    <row r="6" spans="2:9">
      <c r="B6" s="3" t="s">
        <v>41</v>
      </c>
    </row>
    <row r="8" spans="2:9" ht="15.75">
      <c r="C8" t="s">
        <v>42</v>
      </c>
      <c r="D8">
        <v>120</v>
      </c>
      <c r="E8" t="s">
        <v>26</v>
      </c>
      <c r="F8">
        <v>2009</v>
      </c>
    </row>
    <row r="9" spans="2:9" ht="15.75">
      <c r="C9" t="s">
        <v>42</v>
      </c>
      <c r="D9">
        <v>190</v>
      </c>
      <c r="E9" t="s">
        <v>26</v>
      </c>
      <c r="F9" t="s">
        <v>43</v>
      </c>
    </row>
    <row r="10" spans="2:9" ht="15.75">
      <c r="C10" t="s">
        <v>42</v>
      </c>
      <c r="D10">
        <v>160</v>
      </c>
      <c r="E10" t="s">
        <v>26</v>
      </c>
      <c r="F10" t="s">
        <v>44</v>
      </c>
    </row>
    <row r="12" spans="2:9">
      <c r="B12" s="3" t="s">
        <v>5</v>
      </c>
      <c r="D12" s="1"/>
    </row>
    <row r="13" spans="2:9" ht="15.75">
      <c r="C13" t="s">
        <v>49</v>
      </c>
      <c r="D13" s="1">
        <v>60.7</v>
      </c>
      <c r="E13" t="s">
        <v>46</v>
      </c>
      <c r="F13" t="s">
        <v>47</v>
      </c>
      <c r="G13" t="s">
        <v>48</v>
      </c>
    </row>
    <row r="14" spans="2:9" ht="15.75">
      <c r="C14" t="s">
        <v>45</v>
      </c>
      <c r="D14" s="1">
        <v>6.5</v>
      </c>
      <c r="E14" t="s">
        <v>1</v>
      </c>
      <c r="F14" t="s">
        <v>44</v>
      </c>
      <c r="G14" t="s">
        <v>4</v>
      </c>
      <c r="H14">
        <v>1.02</v>
      </c>
      <c r="I14" t="s">
        <v>16</v>
      </c>
    </row>
    <row r="15" spans="2:9">
      <c r="D15" s="1">
        <v>3.3333333333333335</v>
      </c>
      <c r="E15" t="s">
        <v>1</v>
      </c>
      <c r="F15" t="s">
        <v>44</v>
      </c>
      <c r="G15" t="s">
        <v>9</v>
      </c>
      <c r="H15" t="s">
        <v>10</v>
      </c>
      <c r="I15" t="s">
        <v>11</v>
      </c>
    </row>
    <row r="16" spans="2:9">
      <c r="D16" s="1"/>
      <c r="H16" s="1">
        <v>0.6</v>
      </c>
      <c r="I16" t="s">
        <v>12</v>
      </c>
    </row>
    <row r="17" spans="2:10">
      <c r="D17" s="1"/>
      <c r="H17" s="1">
        <v>0.4</v>
      </c>
      <c r="I17" t="s">
        <v>13</v>
      </c>
    </row>
    <row r="18" spans="2:10">
      <c r="B18" s="3" t="s">
        <v>50</v>
      </c>
      <c r="D18" s="1"/>
    </row>
    <row r="19" spans="2:10">
      <c r="D19" s="1"/>
    </row>
    <row r="20" spans="2:10">
      <c r="D20" s="1"/>
      <c r="H20" s="1"/>
    </row>
    <row r="21" spans="2:10">
      <c r="D21" s="1"/>
      <c r="H21" s="1"/>
    </row>
    <row r="22" spans="2:10">
      <c r="D22" s="1"/>
      <c r="H22" s="1"/>
    </row>
    <row r="23" spans="2:10">
      <c r="D23" s="1"/>
      <c r="H23" s="1"/>
      <c r="J23" s="2"/>
    </row>
    <row r="24" spans="2:10">
      <c r="D24" s="1"/>
    </row>
    <row r="25" spans="2:10">
      <c r="B25" s="3" t="s">
        <v>51</v>
      </c>
      <c r="D25" s="1"/>
    </row>
    <row r="26" spans="2:10">
      <c r="D26" s="1"/>
    </row>
    <row r="27" spans="2:10">
      <c r="B27" s="3" t="s">
        <v>52</v>
      </c>
      <c r="D27" s="1"/>
    </row>
    <row r="28" spans="2:10">
      <c r="C28">
        <v>2009</v>
      </c>
      <c r="D28" s="6">
        <v>5400</v>
      </c>
      <c r="E28" t="s">
        <v>53</v>
      </c>
      <c r="G28" t="s">
        <v>54</v>
      </c>
      <c r="H28">
        <v>1</v>
      </c>
    </row>
    <row r="29" spans="2:10">
      <c r="C29" s="7" t="s">
        <v>43</v>
      </c>
      <c r="D29" s="6">
        <v>8550</v>
      </c>
      <c r="E29" t="s">
        <v>53</v>
      </c>
    </row>
    <row r="30" spans="2:10">
      <c r="C30" s="7" t="s">
        <v>44</v>
      </c>
      <c r="D30" s="6">
        <v>7200</v>
      </c>
      <c r="E30" t="s">
        <v>53</v>
      </c>
    </row>
    <row r="33" spans="3:21">
      <c r="D33">
        <v>2007</v>
      </c>
      <c r="E33">
        <f t="shared" ref="E33:U33" si="0">+D33+1</f>
        <v>2008</v>
      </c>
      <c r="F33">
        <f t="shared" si="0"/>
        <v>2009</v>
      </c>
      <c r="G33">
        <f t="shared" si="0"/>
        <v>2010</v>
      </c>
      <c r="H33">
        <f t="shared" si="0"/>
        <v>2011</v>
      </c>
      <c r="I33">
        <f t="shared" si="0"/>
        <v>2012</v>
      </c>
      <c r="J33">
        <f t="shared" si="0"/>
        <v>2013</v>
      </c>
      <c r="K33">
        <f t="shared" si="0"/>
        <v>2014</v>
      </c>
      <c r="L33">
        <f t="shared" si="0"/>
        <v>2015</v>
      </c>
      <c r="M33">
        <f t="shared" si="0"/>
        <v>2016</v>
      </c>
      <c r="N33">
        <f t="shared" si="0"/>
        <v>2017</v>
      </c>
      <c r="O33">
        <f t="shared" si="0"/>
        <v>2018</v>
      </c>
      <c r="P33">
        <f t="shared" si="0"/>
        <v>2019</v>
      </c>
      <c r="Q33">
        <f t="shared" si="0"/>
        <v>2020</v>
      </c>
      <c r="R33">
        <f t="shared" si="0"/>
        <v>2021</v>
      </c>
      <c r="S33">
        <f t="shared" si="0"/>
        <v>2022</v>
      </c>
      <c r="T33">
        <f t="shared" si="0"/>
        <v>2023</v>
      </c>
      <c r="U33">
        <f t="shared" si="0"/>
        <v>2024</v>
      </c>
    </row>
    <row r="34" spans="3:21">
      <c r="C34" t="s">
        <v>33</v>
      </c>
      <c r="D34">
        <v>1</v>
      </c>
      <c r="E34">
        <v>1</v>
      </c>
      <c r="F34">
        <f t="shared" ref="F34:U34" si="1">+$H$14</f>
        <v>1.02</v>
      </c>
      <c r="G34">
        <f t="shared" si="1"/>
        <v>1.02</v>
      </c>
      <c r="H34">
        <f t="shared" si="1"/>
        <v>1.02</v>
      </c>
      <c r="I34">
        <f t="shared" si="1"/>
        <v>1.02</v>
      </c>
      <c r="J34">
        <f t="shared" si="1"/>
        <v>1.02</v>
      </c>
      <c r="K34">
        <f t="shared" si="1"/>
        <v>1.02</v>
      </c>
      <c r="L34">
        <f t="shared" si="1"/>
        <v>1.02</v>
      </c>
      <c r="M34">
        <f t="shared" si="1"/>
        <v>1.02</v>
      </c>
      <c r="N34">
        <f t="shared" si="1"/>
        <v>1.02</v>
      </c>
      <c r="O34">
        <f t="shared" si="1"/>
        <v>1.02</v>
      </c>
      <c r="P34">
        <f t="shared" si="1"/>
        <v>1.02</v>
      </c>
      <c r="Q34">
        <f t="shared" si="1"/>
        <v>1.02</v>
      </c>
      <c r="R34">
        <f t="shared" si="1"/>
        <v>1.02</v>
      </c>
      <c r="S34">
        <f t="shared" si="1"/>
        <v>1.02</v>
      </c>
      <c r="T34">
        <f t="shared" si="1"/>
        <v>1.02</v>
      </c>
      <c r="U34">
        <f t="shared" si="1"/>
        <v>1.02</v>
      </c>
    </row>
    <row r="35" spans="3:21">
      <c r="C35" t="s">
        <v>12</v>
      </c>
      <c r="D35" s="4">
        <v>1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>
        <v>1</v>
      </c>
      <c r="R35" s="4">
        <v>1</v>
      </c>
      <c r="S35" s="4">
        <v>1</v>
      </c>
      <c r="T35" s="4">
        <v>1</v>
      </c>
      <c r="U35" s="4">
        <v>1</v>
      </c>
    </row>
    <row r="36" spans="3:21">
      <c r="C36" t="s">
        <v>13</v>
      </c>
      <c r="D36" s="4">
        <v>1</v>
      </c>
      <c r="E36" s="4">
        <v>1</v>
      </c>
      <c r="F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S36" s="4">
        <v>1</v>
      </c>
      <c r="T36" s="4">
        <v>1</v>
      </c>
      <c r="U36" s="4">
        <v>1</v>
      </c>
    </row>
    <row r="38" spans="3:21" ht="15.75">
      <c r="C38" t="s">
        <v>55</v>
      </c>
      <c r="F38">
        <f>+D8</f>
        <v>120</v>
      </c>
      <c r="G38">
        <f>+$D$9</f>
        <v>190</v>
      </c>
      <c r="H38">
        <f>+$D$9</f>
        <v>190</v>
      </c>
      <c r="I38">
        <f>+$D$9</f>
        <v>190</v>
      </c>
      <c r="J38">
        <f>+$D$10</f>
        <v>160</v>
      </c>
      <c r="K38">
        <f t="shared" ref="K38:U38" si="2">+$D$10</f>
        <v>160</v>
      </c>
      <c r="L38">
        <f t="shared" si="2"/>
        <v>160</v>
      </c>
      <c r="M38">
        <f t="shared" si="2"/>
        <v>160</v>
      </c>
      <c r="N38">
        <f t="shared" si="2"/>
        <v>160</v>
      </c>
      <c r="O38">
        <f t="shared" si="2"/>
        <v>160</v>
      </c>
      <c r="P38">
        <f t="shared" si="2"/>
        <v>160</v>
      </c>
      <c r="Q38">
        <f t="shared" si="2"/>
        <v>160</v>
      </c>
      <c r="R38">
        <f t="shared" si="2"/>
        <v>160</v>
      </c>
      <c r="S38">
        <f t="shared" si="2"/>
        <v>160</v>
      </c>
      <c r="T38">
        <f t="shared" si="2"/>
        <v>160</v>
      </c>
      <c r="U38">
        <f t="shared" si="2"/>
        <v>160</v>
      </c>
    </row>
    <row r="39" spans="3:21">
      <c r="F39">
        <v>3</v>
      </c>
      <c r="G39">
        <v>12</v>
      </c>
      <c r="H39">
        <v>12</v>
      </c>
      <c r="I39">
        <v>12</v>
      </c>
    </row>
    <row r="42" spans="3:21">
      <c r="C42" t="s">
        <v>57</v>
      </c>
      <c r="D42" s="1"/>
      <c r="E42" s="1"/>
      <c r="F42" s="1"/>
      <c r="G42" s="1"/>
      <c r="H42" s="1"/>
      <c r="I42" s="1"/>
      <c r="J42" s="1">
        <f>+$D$14*$H$14^(J33-2008)+$D$15*J35*J36</f>
        <v>10.509858554133334</v>
      </c>
      <c r="K42" s="1">
        <f t="shared" ref="K42:U42" si="3">+$D$14*$H$14^(K33-2008)+$D$15*K35*K36</f>
        <v>10.653389058549333</v>
      </c>
      <c r="L42" s="1">
        <f t="shared" si="3"/>
        <v>10.799790173053653</v>
      </c>
      <c r="M42" s="1">
        <f t="shared" si="3"/>
        <v>10.94911930984806</v>
      </c>
      <c r="N42" s="1">
        <f t="shared" si="3"/>
        <v>11.101435029378354</v>
      </c>
      <c r="O42" s="1">
        <f t="shared" si="3"/>
        <v>11.256797063299254</v>
      </c>
      <c r="P42" s="1">
        <f t="shared" si="3"/>
        <v>11.415266337898572</v>
      </c>
      <c r="Q42" s="1">
        <f t="shared" si="3"/>
        <v>11.576904997989878</v>
      </c>
      <c r="R42" s="1">
        <f t="shared" si="3"/>
        <v>11.741776431283009</v>
      </c>
      <c r="S42" s="1">
        <f t="shared" si="3"/>
        <v>11.909945293242004</v>
      </c>
      <c r="T42" s="1">
        <f t="shared" si="3"/>
        <v>12.081477532440173</v>
      </c>
      <c r="U42" s="1">
        <f t="shared" si="3"/>
        <v>12.256440416422313</v>
      </c>
    </row>
    <row r="43" spans="3:21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3:21">
      <c r="C44" t="s">
        <v>38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</row>
    <row r="45" spans="3:21">
      <c r="C45" t="s">
        <v>36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</row>
    <row r="46" spans="3:21">
      <c r="C46" t="s">
        <v>37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</row>
    <row r="48" spans="3:21">
      <c r="C48" t="s">
        <v>58</v>
      </c>
      <c r="F48" s="5">
        <f>+$E$51*F38*F39/SUMPRODUCT($F$38:$I$38,$F$39:$I$39)</f>
        <v>3.0350000000000001</v>
      </c>
      <c r="G48" s="5">
        <f>+$E$51*G38*G39/SUMPRODUCT($F$38:$I$38,$F$39:$I$39)</f>
        <v>19.221666666666668</v>
      </c>
      <c r="H48" s="5">
        <f>+$E$51*H38*H39/SUMPRODUCT($F$38:$I$38,$F$39:$I$39)</f>
        <v>19.221666666666668</v>
      </c>
      <c r="I48" s="5">
        <f>+$E$51*I38*I39/SUMPRODUCT($F$38:$I$38,$F$39:$I$39)</f>
        <v>19.221666666666668</v>
      </c>
      <c r="J48" s="5">
        <f>+J42*1000*12*J38/1000000</f>
        <v>20.178928423936004</v>
      </c>
      <c r="K48" s="5">
        <f t="shared" ref="K48:U48" si="4">+K42*1000*12*K38/1000000</f>
        <v>20.454506992414721</v>
      </c>
      <c r="L48" s="5">
        <f t="shared" si="4"/>
        <v>20.735597132263013</v>
      </c>
      <c r="M48" s="5">
        <f t="shared" si="4"/>
        <v>21.022309074908275</v>
      </c>
      <c r="N48" s="5">
        <f t="shared" si="4"/>
        <v>21.314755256406443</v>
      </c>
      <c r="O48" s="5">
        <f t="shared" si="4"/>
        <v>21.613050361534572</v>
      </c>
      <c r="P48" s="5">
        <f t="shared" si="4"/>
        <v>21.917311368765258</v>
      </c>
      <c r="Q48" s="5">
        <f t="shared" si="4"/>
        <v>22.227657596140563</v>
      </c>
      <c r="R48" s="5">
        <f t="shared" si="4"/>
        <v>22.544210748063378</v>
      </c>
      <c r="S48" s="5">
        <f t="shared" si="4"/>
        <v>22.867094963024645</v>
      </c>
      <c r="T48" s="5">
        <f t="shared" si="4"/>
        <v>23.196436862285132</v>
      </c>
      <c r="U48" s="5">
        <f t="shared" si="4"/>
        <v>23.532365599530841</v>
      </c>
    </row>
    <row r="50" spans="3:21">
      <c r="D50" s="8" t="s">
        <v>59</v>
      </c>
      <c r="F50" s="5"/>
      <c r="G50" s="5"/>
      <c r="H50" s="5"/>
      <c r="I50" s="5"/>
    </row>
    <row r="51" spans="3:21">
      <c r="C51" t="s">
        <v>56</v>
      </c>
      <c r="D51" s="9">
        <f>NPV(0.08,E51:U51)</f>
        <v>166.60807239027773</v>
      </c>
      <c r="E51" s="1">
        <f>+D13</f>
        <v>60.7</v>
      </c>
      <c r="F51">
        <v>0</v>
      </c>
      <c r="G51">
        <v>0</v>
      </c>
      <c r="H51">
        <v>0</v>
      </c>
      <c r="I51">
        <v>0</v>
      </c>
      <c r="J51" s="5">
        <f>+J48</f>
        <v>20.178928423936004</v>
      </c>
      <c r="K51" s="5">
        <f t="shared" ref="K51:U51" si="5">+K48</f>
        <v>20.454506992414721</v>
      </c>
      <c r="L51" s="5">
        <f t="shared" si="5"/>
        <v>20.735597132263013</v>
      </c>
      <c r="M51" s="5">
        <f t="shared" si="5"/>
        <v>21.022309074908275</v>
      </c>
      <c r="N51" s="5">
        <f t="shared" si="5"/>
        <v>21.314755256406443</v>
      </c>
      <c r="O51" s="5">
        <f t="shared" si="5"/>
        <v>21.613050361534572</v>
      </c>
      <c r="P51" s="5">
        <f t="shared" si="5"/>
        <v>21.917311368765258</v>
      </c>
      <c r="Q51" s="5">
        <f t="shared" si="5"/>
        <v>22.227657596140563</v>
      </c>
      <c r="R51" s="5">
        <f t="shared" si="5"/>
        <v>22.544210748063378</v>
      </c>
      <c r="S51" s="5">
        <f t="shared" si="5"/>
        <v>22.867094963024645</v>
      </c>
      <c r="T51" s="5">
        <f t="shared" si="5"/>
        <v>23.196436862285132</v>
      </c>
      <c r="U51" s="5">
        <f t="shared" si="5"/>
        <v>23.532365599530841</v>
      </c>
    </row>
    <row r="54" spans="3:21">
      <c r="D54">
        <f>+D51/160</f>
        <v>1.0413004524392357</v>
      </c>
      <c r="E54" t="s">
        <v>60</v>
      </c>
      <c r="F54" t="s">
        <v>61</v>
      </c>
    </row>
  </sheetData>
  <phoneticPr fontId="4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r:id="rId1"/>
  <headerFooter alignWithMargins="0"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Base</vt:lpstr>
      <vt:lpstr>CCGT</vt:lpstr>
      <vt:lpstr>Feuil2</vt:lpstr>
      <vt:lpstr>Feuil3</vt:lpstr>
      <vt:lpstr>Base!Zone_d_impression</vt:lpstr>
      <vt:lpstr>CCGT!Zone_d_impression</vt:lpstr>
    </vt:vector>
  </TitlesOfParts>
  <Company>Groupe BPI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a-polf06</dc:creator>
  <cp:lastModifiedBy>AHS</cp:lastModifiedBy>
  <cp:lastPrinted>2011-01-28T10:19:52Z</cp:lastPrinted>
  <dcterms:created xsi:type="dcterms:W3CDTF">2011-01-28T09:03:47Z</dcterms:created>
  <dcterms:modified xsi:type="dcterms:W3CDTF">2011-02-23T22:32:25Z</dcterms:modified>
</cp:coreProperties>
</file>