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115" windowHeight="7485"/>
  </bookViews>
  <sheets>
    <sheet name="Feuil1" sheetId="1" r:id="rId1"/>
    <sheet name="Feuil2" sheetId="2" r:id="rId2"/>
    <sheet name="Feuil3" sheetId="3" r:id="rId3"/>
  </sheets>
  <definedNames>
    <definedName name="_xlnm.Print_Area" localSheetId="0">Feuil1!$B$2:$J$14</definedName>
  </definedNames>
  <calcPr calcId="125725"/>
</workbook>
</file>

<file path=xl/calcChain.xml><?xml version="1.0" encoding="utf-8"?>
<calcChain xmlns="http://schemas.openxmlformats.org/spreadsheetml/2006/main">
  <c r="O7" i="1"/>
  <c r="O8" s="1"/>
  <c r="O9" s="1"/>
  <c r="O6"/>
  <c r="N6"/>
  <c r="G5"/>
  <c r="H5" s="1"/>
  <c r="I5" s="1"/>
  <c r="F6"/>
  <c r="F7"/>
  <c r="F8"/>
  <c r="F9"/>
  <c r="F5"/>
  <c r="R5" s="1"/>
  <c r="M5" s="1"/>
  <c r="H7" l="1"/>
  <c r="I7" s="1"/>
  <c r="G6"/>
  <c r="R6" s="1"/>
  <c r="M6" s="1"/>
  <c r="H9"/>
  <c r="I9" s="1"/>
  <c r="G7"/>
  <c r="R7" s="1"/>
  <c r="G9"/>
  <c r="R9" s="1"/>
  <c r="N7"/>
  <c r="G8"/>
  <c r="H8" s="1"/>
  <c r="I8" s="1"/>
  <c r="N8" l="1"/>
  <c r="N9" s="1"/>
  <c r="M9" s="1"/>
  <c r="M7"/>
  <c r="H6"/>
  <c r="I6" s="1"/>
  <c r="R8"/>
  <c r="M8" l="1"/>
</calcChain>
</file>

<file path=xl/sharedStrings.xml><?xml version="1.0" encoding="utf-8"?>
<sst xmlns="http://schemas.openxmlformats.org/spreadsheetml/2006/main" count="29" uniqueCount="27">
  <si>
    <t>Valeur Investissement</t>
  </si>
  <si>
    <t>Valeur Fonds Propres Consolides</t>
  </si>
  <si>
    <t>e</t>
  </si>
  <si>
    <t>Couts Portage</t>
  </si>
  <si>
    <t>Total</t>
  </si>
  <si>
    <t>Offres</t>
  </si>
  <si>
    <t>HES</t>
  </si>
  <si>
    <t xml:space="preserve">Autres </t>
  </si>
  <si>
    <t>Marge Sorégies</t>
  </si>
  <si>
    <t>Rémunération Capital</t>
  </si>
  <si>
    <t>Offre Séolis (2010)</t>
  </si>
  <si>
    <t>Offre Sorégies 18/04/2011 (décaissements)</t>
  </si>
  <si>
    <t>Offre Sorégies 18/04/2011</t>
  </si>
  <si>
    <t>Couts Sorégies</t>
  </si>
  <si>
    <t>TRI</t>
  </si>
  <si>
    <t>Valeur en Bilan Sorégies</t>
  </si>
  <si>
    <t>Offre Soregies 18/04/2011</t>
  </si>
  <si>
    <t>Offre Séolis 6/05/2011</t>
  </si>
  <si>
    <t>Offre Séolis 13/05/2011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</si>
  <si>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€14,0m correspond à une rémunération annuelle de 9,43% de l’investissement (vs 10,92%), en tenant compte des dates réelles d’investissement.</t>
    </r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</si>
  <si>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Le TRI Equity dégagé par Sorégies sur sa participation, sur la base de €2.7m décaissés le 21/12/2007, le reste ayant été payé par dette, est de 18,9% (!!) après notre commission de €350k (21.1% en brut).</t>
    </r>
  </si>
  <si>
    <r>
      <t>3.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Estimation des « fonds propres consolidés » Séolis au 30.06.2011 : €14.1m.</t>
    </r>
  </si>
  <si>
    <r>
      <t>4.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La valeur pivot de « pré-valorisation » de Séolis : €13.7m.</t>
    </r>
  </si>
  <si>
    <t>Fonds Propres consolidés de Séolis</t>
  </si>
  <si>
    <t>Retribution CRE selon decaissent reel</t>
  </si>
  <si>
    <t>Retribution CRE  si investis. 10,8m€ en  2007</t>
  </si>
  <si>
    <t>Valeures pour le graphique</t>
  </si>
</sst>
</file>

<file path=xl/styles.xml><?xml version="1.0" encoding="utf-8"?>
<styleSheet xmlns="http://schemas.openxmlformats.org/spreadsheetml/2006/main">
  <numFmts count="3">
    <numFmt numFmtId="8" formatCode="#,##0.00\ &quot;€&quot;;[Red]\-#,##0.00\ &quot;€&quot;"/>
    <numFmt numFmtId="164" formatCode="0.0"/>
    <numFmt numFmtId="165" formatCode="0.0%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7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0" fontId="0" fillId="0" borderId="0" xfId="0" applyNumberForma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0" fillId="0" borderId="8" xfId="0" applyBorder="1" applyAlignment="1">
      <alignment horizontal="centerContinuous" vertical="center" wrapText="1"/>
    </xf>
    <xf numFmtId="165" fontId="0" fillId="0" borderId="3" xfId="1" applyNumberFormat="1" applyFont="1" applyBorder="1" applyAlignment="1">
      <alignment horizontal="center" vertical="center"/>
    </xf>
    <xf numFmtId="165" fontId="0" fillId="0" borderId="8" xfId="1" applyNumberFormat="1" applyFont="1" applyBorder="1" applyAlignment="1">
      <alignment horizontal="center" vertical="center"/>
    </xf>
    <xf numFmtId="165" fontId="0" fillId="0" borderId="6" xfId="1" applyNumberFormat="1" applyFont="1" applyBorder="1" applyAlignment="1">
      <alignment horizontal="center" vertical="center"/>
    </xf>
    <xf numFmtId="0" fontId="0" fillId="0" borderId="0" xfId="0" applyBorder="1" applyAlignment="1">
      <alignment horizontal="centerContinuous" vertical="center" wrapText="1"/>
    </xf>
    <xf numFmtId="164" fontId="0" fillId="0" borderId="0" xfId="0" applyNumberFormat="1" applyAlignment="1">
      <alignment vertical="center"/>
    </xf>
    <xf numFmtId="8" fontId="0" fillId="0" borderId="0" xfId="0" applyNumberFormat="1" applyAlignment="1">
      <alignment vertical="center"/>
    </xf>
    <xf numFmtId="9" fontId="0" fillId="0" borderId="0" xfId="0" applyNumberFormat="1" applyAlignment="1">
      <alignment horizontal="center" vertical="center"/>
    </xf>
    <xf numFmtId="0" fontId="0" fillId="0" borderId="0" xfId="0" applyAlignment="1">
      <alignment horizontal="left" indent="5"/>
    </xf>
    <xf numFmtId="164" fontId="0" fillId="0" borderId="3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</cellXfs>
  <cellStyles count="2">
    <cellStyle name="Normal" xfId="0" builtinId="0"/>
    <cellStyle name="Pourcentage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style val="23"/>
  <c:chart>
    <c:title>
      <c:tx>
        <c:rich>
          <a:bodyPr/>
          <a:lstStyle/>
          <a:p>
            <a:pPr>
              <a:defRPr sz="1400"/>
            </a:pPr>
            <a:r>
              <a:rPr lang="fr-FR" sz="1400"/>
              <a:t>Valorisation 15% Séolis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cat>
            <c:strRef>
              <c:f>Feuil1!$C$17:$C$23</c:f>
              <c:strCache>
                <c:ptCount val="7"/>
                <c:pt idx="0">
                  <c:v>Offre Séolis 6/05/2011</c:v>
                </c:pt>
                <c:pt idx="1">
                  <c:v>Offre Séolis 13/05/2011</c:v>
                </c:pt>
                <c:pt idx="2">
                  <c:v>Valeur en Bilan Sorégies</c:v>
                </c:pt>
                <c:pt idx="3">
                  <c:v>Fonds Propres consolidés de Séolis</c:v>
                </c:pt>
                <c:pt idx="4">
                  <c:v>Retribution CRE selon decaissent reel</c:v>
                </c:pt>
                <c:pt idx="5">
                  <c:v>Retribution CRE  si investis. 10,8m€ en  2007</c:v>
                </c:pt>
                <c:pt idx="6">
                  <c:v>Offre Soregies 18/04/2011</c:v>
                </c:pt>
              </c:strCache>
            </c:strRef>
          </c:cat>
          <c:val>
            <c:numRef>
              <c:f>Feuil1!$D$17:$D$23</c:f>
              <c:numCache>
                <c:formatCode>0.0</c:formatCode>
                <c:ptCount val="7"/>
                <c:pt idx="0">
                  <c:v>13.5</c:v>
                </c:pt>
                <c:pt idx="1">
                  <c:v>14</c:v>
                </c:pt>
                <c:pt idx="2">
                  <c:v>13.8</c:v>
                </c:pt>
                <c:pt idx="3">
                  <c:v>14.1</c:v>
                </c:pt>
                <c:pt idx="4">
                  <c:v>14.6</c:v>
                </c:pt>
                <c:pt idx="5">
                  <c:v>15.5</c:v>
                </c:pt>
                <c:pt idx="6">
                  <c:v>16.5</c:v>
                </c:pt>
              </c:numCache>
            </c:numRef>
          </c:val>
        </c:ser>
        <c:dLbls>
          <c:showVal val="1"/>
        </c:dLbls>
        <c:overlap val="-25"/>
        <c:axId val="108828928"/>
        <c:axId val="108835968"/>
      </c:barChart>
      <c:catAx>
        <c:axId val="108828928"/>
        <c:scaling>
          <c:orientation val="minMax"/>
        </c:scaling>
        <c:axPos val="b"/>
        <c:majorTickMark val="none"/>
        <c:tickLblPos val="nextTo"/>
        <c:txPr>
          <a:bodyPr/>
          <a:lstStyle/>
          <a:p>
            <a:pPr>
              <a:defRPr sz="700"/>
            </a:pPr>
            <a:endParaRPr lang="fr-FR"/>
          </a:p>
        </c:txPr>
        <c:crossAx val="108835968"/>
        <c:crosses val="autoZero"/>
        <c:auto val="1"/>
        <c:lblAlgn val="ctr"/>
        <c:lblOffset val="100"/>
      </c:catAx>
      <c:valAx>
        <c:axId val="108835968"/>
        <c:scaling>
          <c:orientation val="minMax"/>
          <c:min val="11"/>
        </c:scaling>
        <c:delete val="1"/>
        <c:axPos val="l"/>
        <c:numFmt formatCode="0.0" sourceLinked="1"/>
        <c:tickLblPos val="none"/>
        <c:crossAx val="108828928"/>
        <c:crosses val="autoZero"/>
        <c:crossBetween val="between"/>
      </c:valAx>
    </c:plotArea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733424</xdr:colOff>
      <xdr:row>15</xdr:row>
      <xdr:rowOff>133350</xdr:rowOff>
    </xdr:from>
    <xdr:to>
      <xdr:col>12</xdr:col>
      <xdr:colOff>9524</xdr:colOff>
      <xdr:row>24</xdr:row>
      <xdr:rowOff>19050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C3:S30"/>
  <sheetViews>
    <sheetView tabSelected="1" topLeftCell="A13" workbookViewId="0">
      <selection activeCell="N20" sqref="N20"/>
    </sheetView>
  </sheetViews>
  <sheetFormatPr baseColWidth="10" defaultRowHeight="15"/>
  <cols>
    <col min="1" max="1" width="11.42578125" style="2"/>
    <col min="2" max="2" width="3.7109375" style="2" customWidth="1"/>
    <col min="3" max="3" width="22.28515625" style="1" customWidth="1"/>
    <col min="4" max="4" width="15.140625" style="3" customWidth="1"/>
    <col min="5" max="5" width="11.42578125" style="3"/>
    <col min="6" max="9" width="11.42578125" style="2"/>
    <col min="10" max="10" width="3.28515625" style="2" customWidth="1"/>
    <col min="11" max="16384" width="11.42578125" style="2"/>
  </cols>
  <sheetData>
    <row r="3" spans="3:19">
      <c r="D3" s="8" t="s">
        <v>5</v>
      </c>
      <c r="E3" s="9"/>
      <c r="F3" s="10"/>
      <c r="G3" s="9" t="s">
        <v>8</v>
      </c>
      <c r="H3" s="9"/>
      <c r="I3" s="10"/>
    </row>
    <row r="4" spans="3:19" ht="30">
      <c r="D4" s="17" t="s">
        <v>9</v>
      </c>
      <c r="E4" s="18" t="s">
        <v>3</v>
      </c>
      <c r="F4" s="19" t="s">
        <v>4</v>
      </c>
      <c r="G4" s="18" t="s">
        <v>3</v>
      </c>
      <c r="H4" s="29" t="s">
        <v>8</v>
      </c>
      <c r="I4" s="25"/>
      <c r="M4" s="3" t="s">
        <v>14</v>
      </c>
      <c r="N4" s="2">
        <v>2007</v>
      </c>
      <c r="O4" s="2">
        <v>2008</v>
      </c>
      <c r="P4" s="2">
        <v>2009</v>
      </c>
      <c r="Q4" s="2">
        <v>2010</v>
      </c>
      <c r="R4" s="2">
        <v>2011</v>
      </c>
    </row>
    <row r="5" spans="3:19" ht="41.25" customHeight="1">
      <c r="C5" s="20" t="s">
        <v>0</v>
      </c>
      <c r="D5" s="5">
        <v>10.8</v>
      </c>
      <c r="E5" s="6"/>
      <c r="F5" s="21">
        <f>+D5+E5</f>
        <v>10.8</v>
      </c>
      <c r="G5" s="22">
        <f>+F5*$I$13+$I$14</f>
        <v>0.37</v>
      </c>
      <c r="H5" s="22">
        <f>+F5-G5-$D$5</f>
        <v>-0.36999999999999922</v>
      </c>
      <c r="I5" s="26">
        <f>+H5/$D$5</f>
        <v>-3.4259259259259184E-2</v>
      </c>
      <c r="L5" s="31"/>
      <c r="M5" s="32">
        <f>IRR(N5:R5,0.2)</f>
        <v>-2.7559310527741642E-2</v>
      </c>
      <c r="N5" s="2">
        <v>-2.7</v>
      </c>
      <c r="O5" s="2">
        <v>-8.1</v>
      </c>
      <c r="R5" s="30">
        <f>+F5-G5</f>
        <v>10.430000000000001</v>
      </c>
    </row>
    <row r="6" spans="3:19" ht="41.25" customHeight="1">
      <c r="C6" s="17" t="s">
        <v>10</v>
      </c>
      <c r="D6" s="11">
        <v>13.8</v>
      </c>
      <c r="E6" s="12"/>
      <c r="F6" s="13">
        <f t="shared" ref="F6:F9" si="0">+D6+E6</f>
        <v>13.8</v>
      </c>
      <c r="G6" s="23">
        <f t="shared" ref="G6:G9" si="1">+F6*$I$13+$I$14</f>
        <v>0.44500000000000006</v>
      </c>
      <c r="H6" s="23">
        <f>+F6-G6-$D$5</f>
        <v>2.5549999999999997</v>
      </c>
      <c r="I6" s="27">
        <f t="shared" ref="I6:I9" si="2">+H6/$D$5</f>
        <v>0.23657407407407402</v>
      </c>
      <c r="L6" s="31"/>
      <c r="M6" s="32">
        <f t="shared" ref="M6:M9" si="3">IRR(N6:R6,0.2)</f>
        <v>0.18259133978615638</v>
      </c>
      <c r="N6" s="2">
        <f>+N5</f>
        <v>-2.7</v>
      </c>
      <c r="O6" s="2">
        <f>+O5</f>
        <v>-8.1</v>
      </c>
      <c r="R6" s="30">
        <f>+F6-G6</f>
        <v>13.355</v>
      </c>
      <c r="S6" s="30"/>
    </row>
    <row r="7" spans="3:19" ht="41.25" customHeight="1">
      <c r="C7" s="17" t="s">
        <v>1</v>
      </c>
      <c r="D7" s="11">
        <v>14.1</v>
      </c>
      <c r="E7" s="12"/>
      <c r="F7" s="13">
        <f t="shared" si="0"/>
        <v>14.1</v>
      </c>
      <c r="G7" s="23">
        <f t="shared" si="1"/>
        <v>0.45250000000000001</v>
      </c>
      <c r="H7" s="23">
        <f>+F7-G7-$D$5</f>
        <v>2.8474999999999984</v>
      </c>
      <c r="I7" s="27">
        <f t="shared" si="2"/>
        <v>0.26365740740740723</v>
      </c>
      <c r="L7" s="31"/>
      <c r="M7" s="32">
        <f t="shared" si="3"/>
        <v>0.20270783282779012</v>
      </c>
      <c r="N7" s="2">
        <f t="shared" ref="N7:N9" si="4">+N6</f>
        <v>-2.7</v>
      </c>
      <c r="O7" s="2">
        <f t="shared" ref="O7:O9" si="5">+O6</f>
        <v>-8.1</v>
      </c>
      <c r="R7" s="30">
        <f t="shared" ref="R7:R9" si="6">+F7-G7</f>
        <v>13.647499999999999</v>
      </c>
    </row>
    <row r="8" spans="3:19" ht="45.75" customHeight="1">
      <c r="C8" s="17" t="s">
        <v>11</v>
      </c>
      <c r="D8" s="11">
        <v>14.6</v>
      </c>
      <c r="E8" s="12">
        <v>0</v>
      </c>
      <c r="F8" s="13">
        <f t="shared" si="0"/>
        <v>14.6</v>
      </c>
      <c r="G8" s="23">
        <f t="shared" si="1"/>
        <v>0.46499999999999997</v>
      </c>
      <c r="H8" s="23">
        <f>+F8-G8-$D$5</f>
        <v>3.3349999999999991</v>
      </c>
      <c r="I8" s="27">
        <f t="shared" si="2"/>
        <v>0.30879629629629618</v>
      </c>
      <c r="L8" s="31"/>
      <c r="M8" s="32">
        <f t="shared" si="3"/>
        <v>0.23590664774680969</v>
      </c>
      <c r="N8" s="2">
        <f t="shared" si="4"/>
        <v>-2.7</v>
      </c>
      <c r="O8" s="2">
        <f t="shared" si="5"/>
        <v>-8.1</v>
      </c>
      <c r="R8" s="30">
        <f t="shared" si="6"/>
        <v>14.135</v>
      </c>
    </row>
    <row r="9" spans="3:19" ht="41.25" customHeight="1">
      <c r="C9" s="7" t="s">
        <v>12</v>
      </c>
      <c r="D9" s="14">
        <v>15.5</v>
      </c>
      <c r="E9" s="15">
        <v>1</v>
      </c>
      <c r="F9" s="16">
        <f t="shared" si="0"/>
        <v>16.5</v>
      </c>
      <c r="G9" s="24">
        <f t="shared" si="1"/>
        <v>0.51250000000000007</v>
      </c>
      <c r="H9" s="24">
        <f>+F9-G9-$D$5</f>
        <v>5.1875</v>
      </c>
      <c r="I9" s="28">
        <f t="shared" si="2"/>
        <v>0.48032407407407407</v>
      </c>
      <c r="L9" s="31"/>
      <c r="M9" s="32">
        <f t="shared" si="3"/>
        <v>0.35854793493065118</v>
      </c>
      <c r="N9" s="2">
        <f t="shared" si="4"/>
        <v>-2.7</v>
      </c>
      <c r="O9" s="2">
        <f t="shared" si="5"/>
        <v>-8.1</v>
      </c>
      <c r="R9" s="30">
        <f t="shared" si="6"/>
        <v>15.987500000000001</v>
      </c>
    </row>
    <row r="12" spans="3:19">
      <c r="F12" s="3" t="s">
        <v>13</v>
      </c>
    </row>
    <row r="13" spans="3:19">
      <c r="G13" s="2" t="s">
        <v>6</v>
      </c>
      <c r="I13" s="4">
        <v>2.5000000000000001E-2</v>
      </c>
    </row>
    <row r="14" spans="3:19">
      <c r="G14" s="2" t="s">
        <v>7</v>
      </c>
      <c r="I14" s="2">
        <v>0.1</v>
      </c>
    </row>
    <row r="16" spans="3:19" ht="30">
      <c r="C16" s="1" t="s">
        <v>26</v>
      </c>
    </row>
    <row r="17" spans="3:4">
      <c r="C17" s="20" t="s">
        <v>17</v>
      </c>
      <c r="D17" s="34">
        <v>13.5</v>
      </c>
    </row>
    <row r="18" spans="3:4">
      <c r="C18" s="17" t="s">
        <v>18</v>
      </c>
      <c r="D18" s="35">
        <v>14</v>
      </c>
    </row>
    <row r="19" spans="3:4" ht="30">
      <c r="C19" s="17" t="s">
        <v>15</v>
      </c>
      <c r="D19" s="35">
        <v>13.8</v>
      </c>
    </row>
    <row r="20" spans="3:4" ht="30">
      <c r="C20" s="17" t="s">
        <v>23</v>
      </c>
      <c r="D20" s="35">
        <v>14.1</v>
      </c>
    </row>
    <row r="21" spans="3:4" ht="30">
      <c r="C21" s="17" t="s">
        <v>24</v>
      </c>
      <c r="D21" s="35">
        <v>14.6</v>
      </c>
    </row>
    <row r="22" spans="3:4" ht="45">
      <c r="C22" s="17" t="s">
        <v>25</v>
      </c>
      <c r="D22" s="35">
        <v>15.5</v>
      </c>
    </row>
    <row r="23" spans="3:4" ht="30">
      <c r="C23" s="7" t="s">
        <v>16</v>
      </c>
      <c r="D23" s="36">
        <v>16.5</v>
      </c>
    </row>
    <row r="27" spans="3:4">
      <c r="D27" s="33" t="s">
        <v>19</v>
      </c>
    </row>
    <row r="28" spans="3:4">
      <c r="D28" s="33" t="s">
        <v>20</v>
      </c>
    </row>
    <row r="29" spans="3:4">
      <c r="D29" s="33" t="s">
        <v>21</v>
      </c>
    </row>
    <row r="30" spans="3:4">
      <c r="D30" s="33" t="s">
        <v>22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Footer>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24" sqref="A24"/>
    </sheetView>
  </sheetViews>
  <sheetFormatPr baseColWidth="10" defaultRowHeight="15"/>
  <sheetData>
    <row r="1" spans="1:1">
      <c r="A1" t="s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cp:lastPrinted>2011-05-03T08:58:08Z</cp:lastPrinted>
  <dcterms:created xsi:type="dcterms:W3CDTF">2011-05-03T08:40:46Z</dcterms:created>
  <dcterms:modified xsi:type="dcterms:W3CDTF">2011-05-14T22:33:27Z</dcterms:modified>
</cp:coreProperties>
</file>