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 activeTab="3"/>
  </bookViews>
  <sheets>
    <sheet name="CHP" sheetId="1" r:id="rId1"/>
    <sheet name="PCH" sheetId="3" r:id="rId2"/>
    <sheet name="Sche" sheetId="4" r:id="rId3"/>
    <sheet name="Mkt" sheetId="5" r:id="rId4"/>
  </sheets>
  <definedNames>
    <definedName name="_xlnm.Print_Area" localSheetId="3">Mkt!$A$1:$S$33</definedName>
  </definedNames>
  <calcPr calcId="125725"/>
</workbook>
</file>

<file path=xl/calcChain.xml><?xml version="1.0" encoding="utf-8"?>
<calcChain xmlns="http://schemas.openxmlformats.org/spreadsheetml/2006/main">
  <c r="P30" i="5"/>
  <c r="P29"/>
  <c r="P28"/>
  <c r="P27"/>
  <c r="G28"/>
  <c r="Q29"/>
  <c r="Q28"/>
  <c r="O28"/>
  <c r="O29"/>
  <c r="N28"/>
  <c r="N29"/>
  <c r="M30"/>
  <c r="M29"/>
  <c r="M28"/>
  <c r="M27"/>
  <c r="G29"/>
  <c r="F29"/>
  <c r="F28"/>
  <c r="D29"/>
  <c r="E29" s="1"/>
  <c r="D28"/>
  <c r="E28" s="1"/>
  <c r="Q9"/>
  <c r="P9"/>
  <c r="O9"/>
  <c r="Q8"/>
  <c r="P8"/>
  <c r="O8"/>
  <c r="M9"/>
  <c r="L9" s="1"/>
  <c r="K9"/>
  <c r="J9" s="1"/>
  <c r="H9"/>
  <c r="L8"/>
  <c r="J8"/>
  <c r="H8"/>
  <c r="M8"/>
  <c r="K8"/>
  <c r="L7"/>
  <c r="M7" s="1"/>
  <c r="J7"/>
  <c r="P7" s="1"/>
  <c r="H7"/>
  <c r="O7" s="1"/>
  <c r="D27" s="1"/>
  <c r="E11"/>
  <c r="D11"/>
  <c r="L10"/>
  <c r="M10" s="1"/>
  <c r="J10"/>
  <c r="K10" s="1"/>
  <c r="H10"/>
  <c r="I10" s="1"/>
  <c r="G10"/>
  <c r="G9"/>
  <c r="F8"/>
  <c r="F11" s="1"/>
  <c r="G7"/>
  <c r="G36" i="3"/>
  <c r="D27"/>
  <c r="C27"/>
  <c r="D22"/>
  <c r="C22"/>
  <c r="D15"/>
  <c r="C15"/>
  <c r="D10"/>
  <c r="C10"/>
  <c r="D5"/>
  <c r="C5"/>
  <c r="E23" i="1"/>
  <c r="D23"/>
  <c r="C23"/>
  <c r="E10"/>
  <c r="D10"/>
  <c r="C10"/>
  <c r="E27" i="5" l="1"/>
  <c r="H28"/>
  <c r="Q7"/>
  <c r="F27" s="1"/>
  <c r="Q10"/>
  <c r="F30" s="1"/>
  <c r="G30" s="1"/>
  <c r="P10"/>
  <c r="P11" s="1"/>
  <c r="K7"/>
  <c r="O10"/>
  <c r="D30" s="1"/>
  <c r="D31" s="1"/>
  <c r="L11"/>
  <c r="M11" s="1"/>
  <c r="I7"/>
  <c r="J11"/>
  <c r="K11" s="1"/>
  <c r="H11"/>
  <c r="I11" s="1"/>
  <c r="G11"/>
  <c r="C32" i="3"/>
  <c r="H32" s="1"/>
  <c r="E27" s="1"/>
  <c r="D32"/>
  <c r="E30" i="5" l="1"/>
  <c r="E31" s="1"/>
  <c r="N30"/>
  <c r="F31"/>
  <c r="G27"/>
  <c r="Q11"/>
  <c r="N27"/>
  <c r="O11"/>
  <c r="N11" s="1"/>
  <c r="E5" i="3"/>
  <c r="E15"/>
  <c r="E22"/>
  <c r="E10"/>
  <c r="H30" i="5" l="1"/>
  <c r="H27"/>
  <c r="G31"/>
  <c r="H31" s="1"/>
  <c r="O27"/>
  <c r="O30"/>
  <c r="Q27" l="1"/>
  <c r="Q30"/>
</calcChain>
</file>

<file path=xl/sharedStrings.xml><?xml version="1.0" encoding="utf-8"?>
<sst xmlns="http://schemas.openxmlformats.org/spreadsheetml/2006/main" count="147" uniqueCount="100">
  <si>
    <t>Gas Turbines</t>
  </si>
  <si>
    <t>Steam Turbines</t>
  </si>
  <si>
    <t>Internal Combustion Engines</t>
  </si>
  <si>
    <t># Instalations</t>
  </si>
  <si>
    <t>Installed Capacity</t>
  </si>
  <si>
    <t>MW</t>
  </si>
  <si>
    <t>Production</t>
  </si>
  <si>
    <t>GWh</t>
  </si>
  <si>
    <t>Total</t>
  </si>
  <si>
    <r>
      <t>CHP Existing park 2003</t>
    </r>
    <r>
      <rPr>
        <vertAlign val="superscript"/>
        <sz val="11"/>
        <color theme="1"/>
        <rFont val="Calibri"/>
        <family val="2"/>
        <scheme val="minor"/>
      </rPr>
      <t xml:space="preserve"> (*)</t>
    </r>
  </si>
  <si>
    <t>(*) source analise SEA sur données Ministere de l'Economie et CREDEN 2003</t>
  </si>
  <si>
    <t>1 &lt;MW</t>
  </si>
  <si>
    <t>1-2 MW</t>
  </si>
  <si>
    <t>2-5 MW</t>
  </si>
  <si>
    <t>5-10 MW</t>
  </si>
  <si>
    <t>10-20 MW</t>
  </si>
  <si>
    <t>20-50 MW</t>
  </si>
  <si>
    <t>&gt;50MW</t>
  </si>
  <si>
    <t>Group EDF</t>
  </si>
  <si>
    <t>Group GdF-Suez</t>
  </si>
  <si>
    <t>ELD</t>
  </si>
  <si>
    <t>Nouveaux Entrants</t>
  </si>
  <si>
    <t>Independents</t>
  </si>
  <si>
    <t>Heures</t>
  </si>
  <si>
    <t>Equ. Heures</t>
  </si>
  <si>
    <t>(*) source analise SEA sur données INSEE</t>
  </si>
  <si>
    <r>
      <t>Mini-Hydro Existing park 2008</t>
    </r>
    <r>
      <rPr>
        <vertAlign val="superscript"/>
        <sz val="11"/>
        <color theme="1"/>
        <rFont val="Calibri"/>
        <family val="2"/>
        <scheme val="minor"/>
      </rPr>
      <t xml:space="preserve"> (*)</t>
    </r>
  </si>
  <si>
    <t>Mini Hidro</t>
  </si>
  <si>
    <t>Dispatchables</t>
  </si>
  <si>
    <t>CHP</t>
  </si>
  <si>
    <t>Base</t>
  </si>
  <si>
    <t>Peak</t>
  </si>
  <si>
    <t>Super Peak</t>
  </si>
  <si>
    <t>MWh</t>
  </si>
  <si>
    <t>Nov</t>
  </si>
  <si>
    <t>Dec</t>
  </si>
  <si>
    <t>Business Plan</t>
  </si>
  <si>
    <t>Project Scheduling</t>
  </si>
  <si>
    <t>Jan</t>
  </si>
  <si>
    <t>Fev</t>
  </si>
  <si>
    <t>Mar</t>
  </si>
  <si>
    <t>Apr</t>
  </si>
  <si>
    <t>May</t>
  </si>
  <si>
    <t>Jun</t>
  </si>
  <si>
    <t>Jull</t>
  </si>
  <si>
    <t>Kick Off (in case of go-on decision)</t>
  </si>
  <si>
    <t>PRE-DESSING</t>
  </si>
  <si>
    <t xml:space="preserve">DEVELOPMENT &amp; IMPLEMENTATION </t>
  </si>
  <si>
    <t>Business Model Analysis</t>
  </si>
  <si>
    <t>Project Organization</t>
  </si>
  <si>
    <t>Development</t>
  </si>
  <si>
    <t>Implementation</t>
  </si>
  <si>
    <t>Marketing</t>
  </si>
  <si>
    <t>Sep</t>
  </si>
  <si>
    <t>Oct</t>
  </si>
  <si>
    <t>Explotation</t>
  </si>
  <si>
    <r>
      <t>SPV Development (PowerLien)</t>
    </r>
    <r>
      <rPr>
        <vertAlign val="superscript"/>
        <sz val="11"/>
        <color theme="1"/>
        <rFont val="Calibri"/>
        <family val="2"/>
        <scheme val="minor"/>
      </rPr>
      <t xml:space="preserve"> (1)</t>
    </r>
  </si>
  <si>
    <r>
      <t>SPV Explotation (PowerLien)</t>
    </r>
    <r>
      <rPr>
        <vertAlign val="superscript"/>
        <sz val="11"/>
        <color theme="1"/>
        <rFont val="Calibri"/>
        <family val="2"/>
        <scheme val="minor"/>
      </rPr>
      <t xml:space="preserve"> (2)</t>
    </r>
  </si>
  <si>
    <t>Start Operations</t>
  </si>
  <si>
    <t>(1) AH Link Solutions + Powernext (or EPEX)</t>
  </si>
  <si>
    <t>(2)  AH Link Solutions + Powernext (or EPEX) + RTE + ERDF</t>
  </si>
  <si>
    <t>€/MWh</t>
  </si>
  <si>
    <t>Back Up Prod.</t>
  </si>
  <si>
    <t>Total Market</t>
  </si>
  <si>
    <t>Heures Eq.</t>
  </si>
  <si>
    <t>h</t>
  </si>
  <si>
    <t>(2) pas des donnes, estimations AHS</t>
  </si>
  <si>
    <t>(1) source analise SEA sur données INSEE</t>
  </si>
  <si>
    <t>(3) source analise SEA sur données Ministere de l'Economie et CREDEN 2003</t>
  </si>
  <si>
    <r>
      <t>Mini Hidro</t>
    </r>
    <r>
      <rPr>
        <vertAlign val="superscript"/>
        <sz val="11"/>
        <color theme="1"/>
        <rFont val="Calibri"/>
        <family val="2"/>
        <scheme val="minor"/>
      </rPr>
      <t xml:space="preserve"> (1)</t>
    </r>
  </si>
  <si>
    <r>
      <t>Dispatchables</t>
    </r>
    <r>
      <rPr>
        <vertAlign val="superscript"/>
        <sz val="11"/>
        <color theme="1"/>
        <rFont val="Calibri"/>
        <family val="2"/>
        <scheme val="minor"/>
      </rPr>
      <t xml:space="preserve"> (2)</t>
    </r>
  </si>
  <si>
    <r>
      <t xml:space="preserve">Back Up Prod. 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</si>
  <si>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 xml:space="preserve">CHP </t>
    </r>
    <r>
      <rPr>
        <vertAlign val="superscript"/>
        <sz val="11"/>
        <color theme="1"/>
        <rFont val="Calibri"/>
        <family val="2"/>
        <scheme val="minor"/>
      </rPr>
      <t>(3)</t>
    </r>
  </si>
  <si>
    <t>#</t>
  </si>
  <si>
    <t>Share %</t>
  </si>
  <si>
    <r>
      <t xml:space="preserve">Acccesible Market </t>
    </r>
    <r>
      <rPr>
        <vertAlign val="superscript"/>
        <sz val="11"/>
        <color theme="1"/>
        <rFont val="Calibri"/>
        <family val="2"/>
        <scheme val="minor"/>
      </rPr>
      <t>(a) (b)</t>
    </r>
  </si>
  <si>
    <t>(a) Les installations Mini Hydro du groupes EdF et GdF-Suez ne sont pas accesibles</t>
  </si>
  <si>
    <t>(b) 100% d'Instalations entre 1 et 50 MW</t>
  </si>
  <si>
    <t>Penetration (Over accesible Market)</t>
  </si>
  <si>
    <t xml:space="preserve"> </t>
  </si>
  <si>
    <t>Instalations</t>
  </si>
  <si>
    <t>Market Price</t>
  </si>
  <si>
    <t>€/Year</t>
  </si>
  <si>
    <t>Var. Fees</t>
  </si>
  <si>
    <t>PowerLien Access Fees</t>
  </si>
  <si>
    <t>Member Fee</t>
  </si>
  <si>
    <t>Member Fees</t>
  </si>
  <si>
    <t>Variable Fees</t>
  </si>
  <si>
    <t>Revenues</t>
  </si>
  <si>
    <t>Instalat.</t>
  </si>
  <si>
    <t>PowerL.</t>
  </si>
  <si>
    <t>Reven.</t>
  </si>
  <si>
    <t>€/Mwh</t>
  </si>
  <si>
    <t>Price</t>
  </si>
  <si>
    <t>Yearly Producer Revenues</t>
  </si>
  <si>
    <t>PowerLien Cost</t>
  </si>
  <si>
    <t>% Rev.</t>
  </si>
  <si>
    <t>PowerLien Yearly Revenues</t>
  </si>
  <si>
    <t>Target Market</t>
  </si>
  <si>
    <t>Impact in Preoducers</t>
  </si>
</sst>
</file>

<file path=xl/styles.xml><?xml version="1.0" encoding="utf-8"?>
<styleSheet xmlns="http://schemas.openxmlformats.org/spreadsheetml/2006/main">
  <numFmts count="1">
    <numFmt numFmtId="164" formatCode="0.0%"/>
  </numFmts>
  <fonts count="9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/>
      <top/>
      <bottom/>
      <diagonal/>
    </border>
    <border>
      <left style="dotted">
        <color theme="0" tint="-0.24994659260841701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3" fontId="0" fillId="0" borderId="5" xfId="0" applyNumberFormat="1" applyBorder="1" applyAlignment="1">
      <alignment vertical="center"/>
    </xf>
    <xf numFmtId="3" fontId="0" fillId="0" borderId="6" xfId="0" applyNumberFormat="1" applyBorder="1" applyAlignment="1">
      <alignment vertical="center"/>
    </xf>
    <xf numFmtId="3" fontId="0" fillId="0" borderId="7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8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0" fillId="0" borderId="13" xfId="0" applyNumberFormat="1" applyBorder="1" applyAlignment="1">
      <alignment vertical="center"/>
    </xf>
    <xf numFmtId="3" fontId="0" fillId="0" borderId="14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3" fontId="0" fillId="0" borderId="6" xfId="0" applyNumberFormat="1" applyBorder="1"/>
    <xf numFmtId="3" fontId="0" fillId="0" borderId="7" xfId="0" applyNumberFormat="1" applyBorder="1"/>
    <xf numFmtId="3" fontId="0" fillId="0" borderId="0" xfId="0" applyNumberFormat="1" applyBorder="1"/>
    <xf numFmtId="3" fontId="0" fillId="0" borderId="12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0" xfId="0" applyNumberForma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3" fontId="0" fillId="0" borderId="13" xfId="0" applyNumberFormat="1" applyBorder="1"/>
    <xf numFmtId="3" fontId="0" fillId="0" borderId="14" xfId="0" applyNumberFormat="1" applyBorder="1"/>
    <xf numFmtId="0" fontId="0" fillId="0" borderId="0" xfId="0" applyBorder="1"/>
    <xf numFmtId="0" fontId="0" fillId="0" borderId="16" xfId="0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0" fillId="3" borderId="15" xfId="0" applyFill="1" applyBorder="1" applyAlignment="1">
      <alignment horizontal="centerContinuous" vertical="center"/>
    </xf>
    <xf numFmtId="0" fontId="0" fillId="3" borderId="14" xfId="0" applyFill="1" applyBorder="1" applyAlignment="1">
      <alignment horizontal="centerContinuous" vertical="center"/>
    </xf>
    <xf numFmtId="0" fontId="0" fillId="3" borderId="13" xfId="0" applyFill="1" applyBorder="1" applyAlignment="1">
      <alignment horizontal="centerContinuous" vertical="center"/>
    </xf>
    <xf numFmtId="0" fontId="0" fillId="0" borderId="16" xfId="0" applyBorder="1" applyAlignment="1">
      <alignment horizontal="centerContinuous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horizontal="centerContinuous" vertical="center"/>
    </xf>
    <xf numFmtId="0" fontId="0" fillId="0" borderId="1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0" xfId="0" quotePrefix="1" applyFont="1" applyAlignment="1">
      <alignment vertical="center"/>
    </xf>
    <xf numFmtId="3" fontId="0" fillId="0" borderId="11" xfId="0" applyNumberFormat="1" applyBorder="1"/>
    <xf numFmtId="3" fontId="0" fillId="0" borderId="8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1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8" xfId="0" applyBorder="1"/>
    <xf numFmtId="0" fontId="0" fillId="0" borderId="0" xfId="0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2" borderId="0" xfId="0" applyFont="1" applyFill="1" applyBorder="1" applyAlignment="1">
      <alignment horizontal="center" vertical="center" wrapText="1"/>
    </xf>
    <xf numFmtId="3" fontId="0" fillId="0" borderId="11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3" fontId="0" fillId="0" borderId="12" xfId="0" applyNumberFormat="1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3" fontId="0" fillId="0" borderId="8" xfId="0" applyNumberFormat="1" applyFont="1" applyBorder="1" applyAlignment="1">
      <alignment vertical="center"/>
    </xf>
    <xf numFmtId="3" fontId="0" fillId="0" borderId="9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3" fontId="0" fillId="0" borderId="10" xfId="0" applyNumberFormat="1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2" borderId="0" xfId="0" applyFont="1" applyFill="1" applyBorder="1" applyAlignment="1">
      <alignment horizontal="centerContinuous" vertical="center" wrapText="1"/>
    </xf>
    <xf numFmtId="3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2" borderId="12" xfId="0" applyFont="1" applyFill="1" applyBorder="1" applyAlignment="1">
      <alignment horizontal="centerContinuous" vertical="center" wrapText="1"/>
    </xf>
    <xf numFmtId="3" fontId="0" fillId="0" borderId="11" xfId="0" applyNumberFormat="1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2" borderId="9" xfId="0" applyFont="1" applyFill="1" applyBorder="1" applyAlignment="1">
      <alignment horizontal="center" vertical="center"/>
    </xf>
    <xf numFmtId="3" fontId="4" fillId="0" borderId="15" xfId="0" applyNumberFormat="1" applyFont="1" applyBorder="1" applyAlignment="1">
      <alignment vertical="center"/>
    </xf>
    <xf numFmtId="3" fontId="4" fillId="0" borderId="13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2" borderId="18" xfId="0" applyFill="1" applyBorder="1" applyAlignment="1">
      <alignment horizontal="center" vertical="center"/>
    </xf>
    <xf numFmtId="3" fontId="0" fillId="0" borderId="19" xfId="0" applyNumberFormat="1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2" borderId="10" xfId="0" applyFont="1" applyFill="1" applyBorder="1" applyAlignment="1">
      <alignment horizontal="center" vertical="center"/>
    </xf>
    <xf numFmtId="9" fontId="6" fillId="0" borderId="11" xfId="1" applyFont="1" applyFill="1" applyBorder="1" applyAlignment="1">
      <alignment vertical="center"/>
    </xf>
    <xf numFmtId="3" fontId="0" fillId="0" borderId="12" xfId="0" applyNumberFormat="1" applyFont="1" applyFill="1" applyBorder="1" applyAlignment="1">
      <alignment vertical="center"/>
    </xf>
    <xf numFmtId="9" fontId="6" fillId="0" borderId="11" xfId="0" applyNumberFormat="1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9" fontId="5" fillId="0" borderId="0" xfId="1" applyFont="1" applyFill="1" applyBorder="1" applyAlignment="1">
      <alignment vertical="center"/>
    </xf>
    <xf numFmtId="9" fontId="7" fillId="0" borderId="0" xfId="0" applyNumberFormat="1" applyFont="1" applyFill="1" applyBorder="1" applyAlignment="1">
      <alignment vertical="center"/>
    </xf>
    <xf numFmtId="9" fontId="5" fillId="0" borderId="0" xfId="0" applyNumberFormat="1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9" fontId="5" fillId="0" borderId="12" xfId="1" applyFont="1" applyFill="1" applyBorder="1" applyAlignment="1">
      <alignment vertical="center"/>
    </xf>
    <xf numFmtId="9" fontId="5" fillId="0" borderId="12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3" fontId="4" fillId="0" borderId="15" xfId="0" applyNumberFormat="1" applyFont="1" applyFill="1" applyBorder="1" applyAlignment="1">
      <alignment vertical="center"/>
    </xf>
    <xf numFmtId="9" fontId="8" fillId="0" borderId="13" xfId="1" applyFont="1" applyFill="1" applyBorder="1" applyAlignment="1">
      <alignment vertical="center"/>
    </xf>
    <xf numFmtId="3" fontId="4" fillId="0" borderId="13" xfId="0" applyNumberFormat="1" applyFont="1" applyFill="1" applyBorder="1" applyAlignment="1">
      <alignment vertical="center"/>
    </xf>
    <xf numFmtId="9" fontId="8" fillId="0" borderId="14" xfId="1" applyFont="1" applyFill="1" applyBorder="1" applyAlignment="1">
      <alignment vertical="center"/>
    </xf>
    <xf numFmtId="9" fontId="4" fillId="0" borderId="15" xfId="1" applyFont="1" applyFill="1" applyBorder="1" applyAlignment="1">
      <alignment vertical="center"/>
    </xf>
    <xf numFmtId="3" fontId="4" fillId="0" borderId="20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2" borderId="11" xfId="0" applyFill="1" applyBorder="1" applyAlignment="1">
      <alignment horizontal="centerContinuous" vertical="center" wrapText="1"/>
    </xf>
    <xf numFmtId="0" fontId="0" fillId="2" borderId="19" xfId="0" applyFill="1" applyBorder="1" applyAlignment="1">
      <alignment horizontal="centerContinuous" vertical="center" wrapText="1"/>
    </xf>
    <xf numFmtId="0" fontId="0" fillId="0" borderId="12" xfId="0" applyBorder="1"/>
    <xf numFmtId="0" fontId="0" fillId="0" borderId="10" xfId="0" applyBorder="1"/>
    <xf numFmtId="0" fontId="0" fillId="0" borderId="10" xfId="0" applyFont="1" applyBorder="1" applyAlignment="1">
      <alignment vertical="center"/>
    </xf>
    <xf numFmtId="3" fontId="0" fillId="0" borderId="5" xfId="0" applyNumberFormat="1" applyBorder="1"/>
    <xf numFmtId="3" fontId="0" fillId="0" borderId="7" xfId="0" applyNumberFormat="1" applyFont="1" applyBorder="1" applyAlignment="1">
      <alignment vertical="center"/>
    </xf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1" xfId="0" applyBorder="1" applyAlignment="1">
      <alignment horizontal="centerContinuous"/>
    </xf>
    <xf numFmtId="0" fontId="0" fillId="0" borderId="22" xfId="0" applyBorder="1" applyAlignment="1">
      <alignment horizontal="center"/>
    </xf>
    <xf numFmtId="3" fontId="0" fillId="0" borderId="21" xfId="0" applyNumberFormat="1" applyBorder="1"/>
    <xf numFmtId="3" fontId="0" fillId="0" borderId="23" xfId="0" applyNumberFormat="1" applyBorder="1"/>
    <xf numFmtId="3" fontId="0" fillId="0" borderId="22" xfId="0" applyNumberFormat="1" applyBorder="1"/>
    <xf numFmtId="3" fontId="0" fillId="0" borderId="23" xfId="0" applyNumberFormat="1" applyFont="1" applyBorder="1" applyAlignment="1">
      <alignment vertical="center"/>
    </xf>
    <xf numFmtId="3" fontId="0" fillId="0" borderId="21" xfId="0" applyNumberFormat="1" applyFont="1" applyBorder="1" applyAlignment="1">
      <alignment vertical="center"/>
    </xf>
    <xf numFmtId="3" fontId="0" fillId="0" borderId="22" xfId="0" applyNumberFormat="1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6" xfId="0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6" xfId="0" applyFill="1" applyBorder="1"/>
    <xf numFmtId="3" fontId="6" fillId="0" borderId="6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/>
    </xf>
    <xf numFmtId="0" fontId="6" fillId="0" borderId="6" xfId="0" applyFont="1" applyBorder="1"/>
    <xf numFmtId="0" fontId="6" fillId="0" borderId="0" xfId="0" applyFont="1" applyBorder="1"/>
    <xf numFmtId="0" fontId="6" fillId="0" borderId="9" xfId="0" applyFont="1" applyBorder="1"/>
    <xf numFmtId="0" fontId="0" fillId="0" borderId="7" xfId="0" applyBorder="1" applyAlignment="1">
      <alignment horizontal="centerContinuous"/>
    </xf>
    <xf numFmtId="0" fontId="0" fillId="0" borderId="11" xfId="0" applyBorder="1" applyAlignment="1">
      <alignment horizontal="center"/>
    </xf>
    <xf numFmtId="0" fontId="0" fillId="0" borderId="10" xfId="0" applyFill="1" applyBorder="1" applyAlignment="1">
      <alignment horizontal="center"/>
    </xf>
    <xf numFmtId="164" fontId="0" fillId="0" borderId="7" xfId="1" applyNumberFormat="1" applyFont="1" applyBorder="1"/>
    <xf numFmtId="164" fontId="0" fillId="0" borderId="12" xfId="1" applyNumberFormat="1" applyFont="1" applyBorder="1"/>
    <xf numFmtId="164" fontId="0" fillId="0" borderId="10" xfId="1" applyNumberFormat="1" applyFont="1" applyBorder="1"/>
    <xf numFmtId="0" fontId="0" fillId="0" borderId="12" xfId="0" applyFont="1" applyBorder="1" applyAlignment="1">
      <alignment vertical="center"/>
    </xf>
    <xf numFmtId="0" fontId="4" fillId="0" borderId="11" xfId="0" applyFont="1" applyBorder="1"/>
    <xf numFmtId="0" fontId="4" fillId="0" borderId="1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quotePrefix="1" applyFont="1" applyBorder="1" applyAlignment="1">
      <alignment vertical="center"/>
    </xf>
    <xf numFmtId="4" fontId="0" fillId="0" borderId="9" xfId="0" applyNumberFormat="1" applyFont="1" applyBorder="1" applyAlignment="1">
      <alignment vertical="center"/>
    </xf>
    <xf numFmtId="4" fontId="0" fillId="0" borderId="10" xfId="0" applyNumberFormat="1" applyFont="1" applyBorder="1" applyAlignment="1">
      <alignment vertical="center"/>
    </xf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>
      <alignment vertic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French CHP Existing Park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CHP!$C$14</c:f>
              <c:strCache>
                <c:ptCount val="1"/>
                <c:pt idx="0">
                  <c:v># Instalations</c:v>
                </c:pt>
              </c:strCache>
            </c:strRef>
          </c:tx>
          <c:marker>
            <c:symbol val="circle"/>
            <c:size val="5"/>
            <c:spPr>
              <a:solidFill>
                <a:sysClr val="window" lastClr="FFFFFF"/>
              </a:solidFill>
            </c:spPr>
          </c:marker>
          <c:cat>
            <c:strRef>
              <c:f>CHP!$B$16:$B$22</c:f>
              <c:strCache>
                <c:ptCount val="7"/>
                <c:pt idx="0">
                  <c:v>1 &lt;MW</c:v>
                </c:pt>
                <c:pt idx="1">
                  <c:v>1-2 MW</c:v>
                </c:pt>
                <c:pt idx="2">
                  <c:v>2-5 MW</c:v>
                </c:pt>
                <c:pt idx="3">
                  <c:v>5-10 MW</c:v>
                </c:pt>
                <c:pt idx="4">
                  <c:v>10-20 MW</c:v>
                </c:pt>
                <c:pt idx="5">
                  <c:v>20-50 MW</c:v>
                </c:pt>
                <c:pt idx="6">
                  <c:v>&gt;50MW</c:v>
                </c:pt>
              </c:strCache>
            </c:strRef>
          </c:cat>
          <c:val>
            <c:numRef>
              <c:f>CHP!$C$16:$C$22</c:f>
              <c:numCache>
                <c:formatCode>#,##0</c:formatCode>
                <c:ptCount val="7"/>
                <c:pt idx="0">
                  <c:v>184</c:v>
                </c:pt>
                <c:pt idx="1">
                  <c:v>645</c:v>
                </c:pt>
                <c:pt idx="2">
                  <c:v>357</c:v>
                </c:pt>
                <c:pt idx="3">
                  <c:v>152</c:v>
                </c:pt>
                <c:pt idx="4">
                  <c:v>84</c:v>
                </c:pt>
                <c:pt idx="5">
                  <c:v>55</c:v>
                </c:pt>
                <c:pt idx="6">
                  <c:v>11</c:v>
                </c:pt>
              </c:numCache>
            </c:numRef>
          </c:val>
        </c:ser>
        <c:marker val="1"/>
        <c:axId val="98534144"/>
        <c:axId val="104809216"/>
      </c:lineChart>
      <c:lineChart>
        <c:grouping val="standard"/>
        <c:ser>
          <c:idx val="2"/>
          <c:order val="1"/>
          <c:tx>
            <c:strRef>
              <c:f>CHP!$E$14</c:f>
              <c:strCache>
                <c:ptCount val="1"/>
                <c:pt idx="0">
                  <c:v>Production</c:v>
                </c:pt>
              </c:strCache>
            </c:strRef>
          </c:tx>
          <c:marker>
            <c:symbol val="circle"/>
            <c:size val="5"/>
            <c:spPr>
              <a:solidFill>
                <a:schemeClr val="bg1"/>
              </a:solidFill>
            </c:spPr>
          </c:marker>
          <c:cat>
            <c:strRef>
              <c:f>CHP!$B$16:$B$22</c:f>
              <c:strCache>
                <c:ptCount val="7"/>
                <c:pt idx="0">
                  <c:v>1 &lt;MW</c:v>
                </c:pt>
                <c:pt idx="1">
                  <c:v>1-2 MW</c:v>
                </c:pt>
                <c:pt idx="2">
                  <c:v>2-5 MW</c:v>
                </c:pt>
                <c:pt idx="3">
                  <c:v>5-10 MW</c:v>
                </c:pt>
                <c:pt idx="4">
                  <c:v>10-20 MW</c:v>
                </c:pt>
                <c:pt idx="5">
                  <c:v>20-50 MW</c:v>
                </c:pt>
                <c:pt idx="6">
                  <c:v>&gt;50MW</c:v>
                </c:pt>
              </c:strCache>
            </c:strRef>
          </c:cat>
          <c:val>
            <c:numRef>
              <c:f>CHP!$E$16:$E$22</c:f>
              <c:numCache>
                <c:formatCode>#,##0</c:formatCode>
                <c:ptCount val="7"/>
                <c:pt idx="0">
                  <c:v>308</c:v>
                </c:pt>
                <c:pt idx="1">
                  <c:v>2634</c:v>
                </c:pt>
                <c:pt idx="2">
                  <c:v>3386</c:v>
                </c:pt>
                <c:pt idx="3">
                  <c:v>3493</c:v>
                </c:pt>
                <c:pt idx="4">
                  <c:v>4109</c:v>
                </c:pt>
                <c:pt idx="5">
                  <c:v>8154</c:v>
                </c:pt>
                <c:pt idx="6">
                  <c:v>3178</c:v>
                </c:pt>
              </c:numCache>
            </c:numRef>
          </c:val>
        </c:ser>
        <c:marker val="1"/>
        <c:axId val="104813696"/>
        <c:axId val="104811520"/>
      </c:lineChart>
      <c:catAx>
        <c:axId val="98534144"/>
        <c:scaling>
          <c:orientation val="minMax"/>
        </c:scaling>
        <c:axPos val="b"/>
        <c:tickLblPos val="nextTo"/>
        <c:crossAx val="104809216"/>
        <c:crosses val="autoZero"/>
        <c:auto val="1"/>
        <c:lblAlgn val="ctr"/>
        <c:lblOffset val="100"/>
      </c:catAx>
      <c:valAx>
        <c:axId val="104809216"/>
        <c:scaling>
          <c:orientation val="minMax"/>
        </c:scaling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Instalations</a:t>
                </a:r>
                <a:endParaRPr lang="en-US"/>
              </a:p>
            </c:rich>
          </c:tx>
        </c:title>
        <c:numFmt formatCode="#,##0" sourceLinked="1"/>
        <c:tickLblPos val="nextTo"/>
        <c:crossAx val="98534144"/>
        <c:crosses val="autoZero"/>
        <c:crossBetween val="between"/>
      </c:valAx>
      <c:valAx>
        <c:axId val="104811520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Yearly</a:t>
                </a:r>
                <a:r>
                  <a:rPr lang="en-US" baseline="0"/>
                  <a:t> production</a:t>
                </a:r>
                <a:endParaRPr lang="en-US"/>
              </a:p>
            </c:rich>
          </c:tx>
        </c:title>
        <c:numFmt formatCode="#,##0" sourceLinked="1"/>
        <c:tickLblPos val="nextTo"/>
        <c:crossAx val="104813696"/>
        <c:crosses val="max"/>
        <c:crossBetween val="between"/>
      </c:valAx>
      <c:catAx>
        <c:axId val="104813696"/>
        <c:scaling>
          <c:orientation val="minMax"/>
        </c:scaling>
        <c:delete val="1"/>
        <c:axPos val="b"/>
        <c:tickLblPos val="none"/>
        <c:crossAx val="104811520"/>
        <c:crosses val="autoZero"/>
        <c:auto val="1"/>
        <c:lblAlgn val="ctr"/>
        <c:lblOffset val="100"/>
      </c:catAx>
    </c:plotArea>
    <c:legend>
      <c:legendPos val="b"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142873</xdr:colOff>
      <xdr:row>0</xdr:row>
      <xdr:rowOff>142876</xdr:rowOff>
    </xdr:from>
    <xdr:to>
      <xdr:col>11</xdr:col>
      <xdr:colOff>178592</xdr:colOff>
      <xdr:row>13</xdr:row>
      <xdr:rowOff>214313</xdr:rowOff>
    </xdr:to>
    <xdr:graphicFrame macro="">
      <xdr:nvGraphicFramePr>
        <xdr:cNvPr id="69" name="Graphique 6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306706</xdr:colOff>
      <xdr:row>6</xdr:row>
      <xdr:rowOff>19050</xdr:rowOff>
    </xdr:from>
    <xdr:to>
      <xdr:col>4</xdr:col>
      <xdr:colOff>352425</xdr:colOff>
      <xdr:row>8</xdr:row>
      <xdr:rowOff>180975</xdr:rowOff>
    </xdr:to>
    <xdr:sp macro="" textlink="">
      <xdr:nvSpPr>
        <xdr:cNvPr id="2" name="Flèche vers le haut 1"/>
        <xdr:cNvSpPr/>
      </xdr:nvSpPr>
      <xdr:spPr>
        <a:xfrm>
          <a:off x="3773806" y="1162050"/>
          <a:ext cx="45719" cy="5429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744856</xdr:colOff>
      <xdr:row>7</xdr:row>
      <xdr:rowOff>38100</xdr:rowOff>
    </xdr:from>
    <xdr:to>
      <xdr:col>13</xdr:col>
      <xdr:colOff>28575</xdr:colOff>
      <xdr:row>12</xdr:row>
      <xdr:rowOff>171450</xdr:rowOff>
    </xdr:to>
    <xdr:sp macro="" textlink="">
      <xdr:nvSpPr>
        <xdr:cNvPr id="3" name="Flèche vers le haut 2"/>
        <xdr:cNvSpPr/>
      </xdr:nvSpPr>
      <xdr:spPr>
        <a:xfrm>
          <a:off x="9660256" y="1371600"/>
          <a:ext cx="45719" cy="108585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325756</xdr:colOff>
      <xdr:row>6</xdr:row>
      <xdr:rowOff>47626</xdr:rowOff>
    </xdr:from>
    <xdr:to>
      <xdr:col>9</xdr:col>
      <xdr:colOff>371475</xdr:colOff>
      <xdr:row>11</xdr:row>
      <xdr:rowOff>161926</xdr:rowOff>
    </xdr:to>
    <xdr:sp macro="" textlink="">
      <xdr:nvSpPr>
        <xdr:cNvPr id="4" name="Flèche vers le haut 3"/>
        <xdr:cNvSpPr/>
      </xdr:nvSpPr>
      <xdr:spPr>
        <a:xfrm>
          <a:off x="7602856" y="1190626"/>
          <a:ext cx="45719" cy="10668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E23"/>
  <sheetViews>
    <sheetView showGridLines="0" zoomScale="80" zoomScaleNormal="80" workbookViewId="0">
      <selection activeCell="B11" sqref="B11"/>
    </sheetView>
  </sheetViews>
  <sheetFormatPr baseColWidth="10" defaultRowHeight="15"/>
  <cols>
    <col min="1" max="1" width="3.7109375" style="1" customWidth="1"/>
    <col min="2" max="2" width="30.7109375" style="1" customWidth="1"/>
    <col min="3" max="5" width="14" style="1" customWidth="1"/>
    <col min="6" max="6" width="2.85546875" style="1" customWidth="1"/>
    <col min="7" max="8" width="11.42578125" style="1"/>
    <col min="9" max="9" width="30" style="1" bestFit="1" customWidth="1"/>
    <col min="10" max="11" width="11.42578125" style="1"/>
    <col min="12" max="12" width="4.7109375" style="1" customWidth="1"/>
    <col min="13" max="16384" width="11.42578125" style="1"/>
  </cols>
  <sheetData>
    <row r="5" spans="2:5" s="2" customFormat="1" ht="30">
      <c r="B5" s="2" t="s">
        <v>9</v>
      </c>
      <c r="C5" s="6" t="s">
        <v>3</v>
      </c>
      <c r="D5" s="7" t="s">
        <v>4</v>
      </c>
      <c r="E5" s="8" t="s">
        <v>6</v>
      </c>
    </row>
    <row r="6" spans="2:5">
      <c r="C6" s="9"/>
      <c r="D6" s="10" t="s">
        <v>5</v>
      </c>
      <c r="E6" s="11" t="s">
        <v>7</v>
      </c>
    </row>
    <row r="7" spans="2:5">
      <c r="B7" s="3" t="s">
        <v>1</v>
      </c>
      <c r="C7" s="12">
        <v>267</v>
      </c>
      <c r="D7" s="13">
        <v>1914</v>
      </c>
      <c r="E7" s="14">
        <v>7320</v>
      </c>
    </row>
    <row r="8" spans="2:5">
      <c r="B8" s="4" t="s">
        <v>0</v>
      </c>
      <c r="C8" s="15">
        <v>227</v>
      </c>
      <c r="D8" s="16">
        <v>3268</v>
      </c>
      <c r="E8" s="17">
        <v>13375</v>
      </c>
    </row>
    <row r="9" spans="2:5">
      <c r="B9" s="5" t="s">
        <v>2</v>
      </c>
      <c r="C9" s="18">
        <v>994</v>
      </c>
      <c r="D9" s="19">
        <v>1488</v>
      </c>
      <c r="E9" s="20">
        <v>4567</v>
      </c>
    </row>
    <row r="10" spans="2:5">
      <c r="B10" s="23" t="s">
        <v>8</v>
      </c>
      <c r="C10" s="21">
        <f>SUM(C7:C9)</f>
        <v>1488</v>
      </c>
      <c r="D10" s="21">
        <f t="shared" ref="D10:E10" si="0">SUM(D7:D9)</f>
        <v>6670</v>
      </c>
      <c r="E10" s="22">
        <f t="shared" si="0"/>
        <v>25262</v>
      </c>
    </row>
    <row r="11" spans="2:5">
      <c r="B11" s="24" t="s">
        <v>10</v>
      </c>
    </row>
    <row r="12" spans="2:5">
      <c r="C12" s="24"/>
      <c r="D12" s="24"/>
      <c r="E12" s="24"/>
    </row>
    <row r="14" spans="2:5" ht="30">
      <c r="B14" s="2" t="s">
        <v>9</v>
      </c>
      <c r="C14" s="6" t="s">
        <v>3</v>
      </c>
      <c r="D14" s="7" t="s">
        <v>4</v>
      </c>
      <c r="E14" s="8" t="s">
        <v>6</v>
      </c>
    </row>
    <row r="15" spans="2:5">
      <c r="C15" s="25"/>
      <c r="D15" s="26" t="s">
        <v>5</v>
      </c>
      <c r="E15" s="27" t="s">
        <v>7</v>
      </c>
    </row>
    <row r="16" spans="2:5">
      <c r="B16" s="3" t="s">
        <v>11</v>
      </c>
      <c r="C16" s="13">
        <v>184</v>
      </c>
      <c r="D16" s="13">
        <v>108</v>
      </c>
      <c r="E16" s="14">
        <v>308</v>
      </c>
    </row>
    <row r="17" spans="2:5">
      <c r="B17" s="4" t="s">
        <v>12</v>
      </c>
      <c r="C17" s="16">
        <v>645</v>
      </c>
      <c r="D17" s="16">
        <v>840</v>
      </c>
      <c r="E17" s="17">
        <v>2634</v>
      </c>
    </row>
    <row r="18" spans="2:5">
      <c r="B18" s="4" t="s">
        <v>13</v>
      </c>
      <c r="C18" s="16">
        <v>357</v>
      </c>
      <c r="D18" s="16">
        <v>1015</v>
      </c>
      <c r="E18" s="17">
        <v>3386</v>
      </c>
    </row>
    <row r="19" spans="2:5">
      <c r="B19" s="4" t="s">
        <v>14</v>
      </c>
      <c r="C19" s="16">
        <v>152</v>
      </c>
      <c r="D19" s="16">
        <v>984</v>
      </c>
      <c r="E19" s="17">
        <v>3493</v>
      </c>
    </row>
    <row r="20" spans="2:5">
      <c r="B20" s="4" t="s">
        <v>15</v>
      </c>
      <c r="C20" s="16">
        <v>84</v>
      </c>
      <c r="D20" s="16">
        <v>1071</v>
      </c>
      <c r="E20" s="17">
        <v>4109</v>
      </c>
    </row>
    <row r="21" spans="2:5">
      <c r="B21" s="4" t="s">
        <v>16</v>
      </c>
      <c r="C21" s="16">
        <v>55</v>
      </c>
      <c r="D21" s="16">
        <v>1878</v>
      </c>
      <c r="E21" s="17">
        <v>8154</v>
      </c>
    </row>
    <row r="22" spans="2:5">
      <c r="B22" s="5" t="s">
        <v>17</v>
      </c>
      <c r="C22" s="19">
        <v>11</v>
      </c>
      <c r="D22" s="19">
        <v>773</v>
      </c>
      <c r="E22" s="20">
        <v>3178</v>
      </c>
    </row>
    <row r="23" spans="2:5">
      <c r="B23" s="23" t="s">
        <v>8</v>
      </c>
      <c r="C23" s="21">
        <f>SUM(C16:C22)</f>
        <v>1488</v>
      </c>
      <c r="D23" s="21">
        <f t="shared" ref="D23:E23" si="1">SUM(D16:D22)</f>
        <v>6669</v>
      </c>
      <c r="E23" s="22">
        <f t="shared" si="1"/>
        <v>25262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H36"/>
  <sheetViews>
    <sheetView showGridLines="0" workbookViewId="0">
      <selection activeCell="L40" sqref="L40"/>
    </sheetView>
  </sheetViews>
  <sheetFormatPr baseColWidth="10" defaultRowHeight="15"/>
  <cols>
    <col min="1" max="1" width="2.42578125" customWidth="1"/>
    <col min="2" max="2" width="24" customWidth="1"/>
    <col min="3" max="5" width="12.5703125" customWidth="1"/>
    <col min="6" max="6" width="2" customWidth="1"/>
  </cols>
  <sheetData>
    <row r="3" spans="2:5" ht="32.25">
      <c r="B3" s="2" t="s">
        <v>26</v>
      </c>
      <c r="C3" s="6" t="s">
        <v>3</v>
      </c>
      <c r="D3" s="7" t="s">
        <v>4</v>
      </c>
      <c r="E3" s="8" t="s">
        <v>6</v>
      </c>
    </row>
    <row r="4" spans="2:5">
      <c r="C4" s="25"/>
      <c r="D4" s="26" t="s">
        <v>5</v>
      </c>
      <c r="E4" s="27" t="s">
        <v>7</v>
      </c>
    </row>
    <row r="5" spans="2:5">
      <c r="B5" s="35" t="s">
        <v>18</v>
      </c>
      <c r="C5" s="28">
        <f>SUM(C6:C9)</f>
        <v>359</v>
      </c>
      <c r="D5" s="28">
        <f>SUM(D6:D9)</f>
        <v>807.5</v>
      </c>
      <c r="E5" s="29">
        <f>+D5*$H$32</f>
        <v>2774.0616549486208</v>
      </c>
    </row>
    <row r="6" spans="2:5" hidden="1">
      <c r="B6" s="36"/>
      <c r="C6" s="30">
        <v>279</v>
      </c>
      <c r="D6" s="30">
        <v>696</v>
      </c>
      <c r="E6" s="31"/>
    </row>
    <row r="7" spans="2:5" hidden="1">
      <c r="B7" s="36"/>
      <c r="C7" s="30">
        <v>70</v>
      </c>
      <c r="D7" s="30">
        <v>82</v>
      </c>
      <c r="E7" s="31"/>
    </row>
    <row r="8" spans="2:5" hidden="1">
      <c r="B8" s="36"/>
      <c r="C8" s="30">
        <v>7</v>
      </c>
      <c r="D8" s="30">
        <v>20</v>
      </c>
      <c r="E8" s="31"/>
    </row>
    <row r="9" spans="2:5" hidden="1">
      <c r="B9" s="36"/>
      <c r="C9" s="30">
        <v>3</v>
      </c>
      <c r="D9" s="30">
        <v>9.5</v>
      </c>
      <c r="E9" s="31"/>
    </row>
    <row r="10" spans="2:5">
      <c r="B10" s="36" t="s">
        <v>19</v>
      </c>
      <c r="C10" s="30">
        <f>SUM(C11:C14)</f>
        <v>66</v>
      </c>
      <c r="D10" s="30">
        <f>SUM(D11:D14)</f>
        <v>191.2</v>
      </c>
      <c r="E10" s="31">
        <f>+D10*$H$32</f>
        <v>656.84283396430499</v>
      </c>
    </row>
    <row r="11" spans="2:5" hidden="1">
      <c r="B11" s="36"/>
      <c r="C11" s="30">
        <v>40</v>
      </c>
      <c r="D11" s="30">
        <v>132</v>
      </c>
      <c r="E11" s="31"/>
    </row>
    <row r="12" spans="2:5" hidden="1">
      <c r="B12" s="36"/>
      <c r="C12" s="30">
        <v>9</v>
      </c>
      <c r="D12" s="30">
        <v>24</v>
      </c>
      <c r="E12" s="31"/>
    </row>
    <row r="13" spans="2:5" hidden="1">
      <c r="B13" s="36"/>
      <c r="C13" s="30">
        <v>15</v>
      </c>
      <c r="D13" s="30">
        <v>32</v>
      </c>
      <c r="E13" s="31"/>
    </row>
    <row r="14" spans="2:5" hidden="1">
      <c r="B14" s="36"/>
      <c r="C14" s="30">
        <v>2</v>
      </c>
      <c r="D14" s="30">
        <v>3.2</v>
      </c>
      <c r="E14" s="31"/>
    </row>
    <row r="15" spans="2:5">
      <c r="B15" s="36" t="s">
        <v>20</v>
      </c>
      <c r="C15" s="30">
        <f>SUM(C16:C21)</f>
        <v>43</v>
      </c>
      <c r="D15" s="30">
        <f>SUM(D16:D21)</f>
        <v>45.1</v>
      </c>
      <c r="E15" s="31">
        <f>+D15*$H$32</f>
        <v>154.93520822065983</v>
      </c>
    </row>
    <row r="16" spans="2:5" hidden="1">
      <c r="B16" s="36"/>
      <c r="C16" s="30">
        <v>3</v>
      </c>
      <c r="D16" s="30">
        <v>11</v>
      </c>
      <c r="E16" s="31"/>
    </row>
    <row r="17" spans="2:8" hidden="1">
      <c r="B17" s="36"/>
      <c r="C17" s="30">
        <v>2</v>
      </c>
      <c r="D17" s="30">
        <v>6</v>
      </c>
      <c r="E17" s="31"/>
    </row>
    <row r="18" spans="2:8" hidden="1">
      <c r="B18" s="36"/>
      <c r="C18" s="30">
        <v>2</v>
      </c>
      <c r="D18" s="30">
        <v>5.5</v>
      </c>
      <c r="E18" s="31"/>
    </row>
    <row r="19" spans="2:8" hidden="1">
      <c r="B19" s="36"/>
      <c r="C19" s="34">
        <v>6</v>
      </c>
      <c r="D19" s="34">
        <v>3.6</v>
      </c>
      <c r="E19" s="31"/>
    </row>
    <row r="20" spans="2:8" hidden="1">
      <c r="B20" s="36"/>
      <c r="C20" s="34">
        <v>2</v>
      </c>
      <c r="D20" s="34">
        <v>3</v>
      </c>
      <c r="E20" s="31"/>
    </row>
    <row r="21" spans="2:8" hidden="1">
      <c r="B21" s="36"/>
      <c r="C21" s="30">
        <v>28</v>
      </c>
      <c r="D21" s="30">
        <v>16</v>
      </c>
      <c r="E21" s="31"/>
    </row>
    <row r="22" spans="2:8">
      <c r="B22" s="36" t="s">
        <v>21</v>
      </c>
      <c r="C22" s="30">
        <f>SUM(C23:C26)</f>
        <v>22</v>
      </c>
      <c r="D22" s="30">
        <f>SUM(D23:D26)</f>
        <v>39.1</v>
      </c>
      <c r="E22" s="31">
        <f>+D22*$H$32</f>
        <v>134.32298539751218</v>
      </c>
    </row>
    <row r="23" spans="2:8" hidden="1">
      <c r="B23" s="36"/>
      <c r="C23" s="30">
        <v>2</v>
      </c>
      <c r="D23" s="30">
        <v>6</v>
      </c>
      <c r="E23" s="31"/>
    </row>
    <row r="24" spans="2:8" hidden="1">
      <c r="B24" s="36"/>
      <c r="C24" s="30">
        <v>4</v>
      </c>
      <c r="D24" s="30">
        <v>7.5</v>
      </c>
      <c r="E24" s="31"/>
    </row>
    <row r="25" spans="2:8" hidden="1">
      <c r="B25" s="36"/>
      <c r="C25" s="30">
        <v>9</v>
      </c>
      <c r="D25" s="30">
        <v>16.100000000000001</v>
      </c>
      <c r="E25" s="31"/>
    </row>
    <row r="26" spans="2:8" hidden="1">
      <c r="B26" s="36"/>
      <c r="C26" s="30">
        <v>7</v>
      </c>
      <c r="D26" s="30">
        <v>9.5</v>
      </c>
      <c r="E26" s="31"/>
    </row>
    <row r="27" spans="2:8">
      <c r="B27" s="37" t="s">
        <v>22</v>
      </c>
      <c r="C27" s="32">
        <f>SUM(C28:C31)</f>
        <v>1359</v>
      </c>
      <c r="D27" s="32">
        <f>SUM(D28:D31)</f>
        <v>994</v>
      </c>
      <c r="E27" s="33">
        <f>+D27*$H$32</f>
        <v>3414.7582477014603</v>
      </c>
    </row>
    <row r="28" spans="2:8" hidden="1">
      <c r="B28" s="36"/>
      <c r="C28" s="30">
        <v>20</v>
      </c>
      <c r="D28" s="30">
        <v>40</v>
      </c>
      <c r="E28" s="30"/>
    </row>
    <row r="29" spans="2:8" hidden="1">
      <c r="B29" s="36"/>
      <c r="C29" s="30">
        <v>12</v>
      </c>
      <c r="D29" s="30">
        <v>28</v>
      </c>
      <c r="E29" s="30"/>
    </row>
    <row r="30" spans="2:8" hidden="1">
      <c r="B30" s="36"/>
      <c r="C30" s="30">
        <v>1327</v>
      </c>
      <c r="D30" s="30">
        <v>926</v>
      </c>
      <c r="E30" s="30"/>
    </row>
    <row r="31" spans="2:8" hidden="1">
      <c r="B31" s="36"/>
      <c r="C31" s="30">
        <v>0</v>
      </c>
      <c r="D31" s="30">
        <v>0</v>
      </c>
      <c r="E31" s="30"/>
      <c r="F31" t="s">
        <v>23</v>
      </c>
    </row>
    <row r="32" spans="2:8">
      <c r="B32" s="38" t="s">
        <v>8</v>
      </c>
      <c r="C32" s="39">
        <f>+C5+C10+C15+C22+C27</f>
        <v>1849</v>
      </c>
      <c r="D32" s="39">
        <f>+D5+D10+D15+D22+D27</f>
        <v>2076.8999999999996</v>
      </c>
      <c r="E32" s="40">
        <v>6352</v>
      </c>
      <c r="G32" t="s">
        <v>24</v>
      </c>
      <c r="H32">
        <f>+E32/C32</f>
        <v>3.435370470524608</v>
      </c>
    </row>
    <row r="33" spans="2:7">
      <c r="B33" s="24" t="s">
        <v>25</v>
      </c>
    </row>
    <row r="36" spans="2:7">
      <c r="G36">
        <f>SUM(E15:E27)/SUM(D15:D27)</f>
        <v>3.1865248118716725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O27"/>
  <sheetViews>
    <sheetView showGridLines="0" workbookViewId="0">
      <selection activeCell="B2" sqref="B2:O17"/>
    </sheetView>
  </sheetViews>
  <sheetFormatPr baseColWidth="10" defaultRowHeight="15"/>
  <cols>
    <col min="1" max="1" width="11.42578125" style="1"/>
    <col min="2" max="2" width="2.7109375" style="1" customWidth="1"/>
    <col min="3" max="4" width="14.5703125" style="1" customWidth="1"/>
    <col min="5" max="11" width="11.42578125" style="1"/>
    <col min="12" max="12" width="1.7109375" style="1" customWidth="1"/>
    <col min="13" max="14" width="11.42578125" style="1"/>
    <col min="15" max="15" width="2.42578125" style="1" customWidth="1"/>
    <col min="16" max="16384" width="11.42578125" style="1"/>
  </cols>
  <sheetData>
    <row r="2" spans="2:15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1"/>
    </row>
    <row r="3" spans="2:15">
      <c r="B3" s="52"/>
      <c r="C3" s="47">
        <v>2010</v>
      </c>
      <c r="D3" s="53"/>
      <c r="E3" s="47">
        <v>2011</v>
      </c>
      <c r="F3" s="53"/>
      <c r="G3" s="53"/>
      <c r="H3" s="53"/>
      <c r="I3" s="53"/>
      <c r="J3" s="53"/>
      <c r="K3" s="53"/>
      <c r="L3" s="53"/>
      <c r="M3" s="53"/>
      <c r="N3" s="53"/>
      <c r="O3" s="54"/>
    </row>
    <row r="4" spans="2:15">
      <c r="B4" s="52"/>
      <c r="C4" s="42" t="s">
        <v>34</v>
      </c>
      <c r="D4" s="48" t="s">
        <v>35</v>
      </c>
      <c r="E4" s="42"/>
      <c r="F4" s="48"/>
      <c r="G4" s="48"/>
      <c r="H4" s="48"/>
      <c r="I4" s="48"/>
      <c r="J4" s="48"/>
      <c r="K4" s="48"/>
      <c r="L4" s="48"/>
      <c r="M4" s="48"/>
      <c r="N4" s="48"/>
      <c r="O4" s="54"/>
    </row>
    <row r="5" spans="2:15">
      <c r="B5" s="52"/>
      <c r="C5" s="44" t="s">
        <v>46</v>
      </c>
      <c r="D5" s="45"/>
      <c r="E5" s="48" t="s">
        <v>38</v>
      </c>
      <c r="F5" s="48" t="s">
        <v>39</v>
      </c>
      <c r="G5" s="48" t="s">
        <v>40</v>
      </c>
      <c r="H5" s="48" t="s">
        <v>41</v>
      </c>
      <c r="I5" s="48" t="s">
        <v>42</v>
      </c>
      <c r="J5" s="48" t="s">
        <v>43</v>
      </c>
      <c r="K5" s="48" t="s">
        <v>44</v>
      </c>
      <c r="L5" s="48"/>
      <c r="M5" s="48"/>
      <c r="N5" s="48"/>
      <c r="O5" s="54"/>
    </row>
    <row r="6" spans="2:15">
      <c r="B6" s="52"/>
      <c r="C6" s="42"/>
      <c r="D6" s="48"/>
      <c r="E6" s="44" t="s">
        <v>47</v>
      </c>
      <c r="F6" s="46"/>
      <c r="G6" s="46"/>
      <c r="H6" s="46"/>
      <c r="I6" s="46"/>
      <c r="J6" s="46"/>
      <c r="K6" s="45"/>
      <c r="L6" s="48"/>
      <c r="M6" s="48" t="s">
        <v>53</v>
      </c>
      <c r="N6" s="48" t="s">
        <v>54</v>
      </c>
      <c r="O6" s="54"/>
    </row>
    <row r="7" spans="2:15">
      <c r="B7" s="52"/>
      <c r="C7" s="42"/>
      <c r="D7" s="48"/>
      <c r="E7" s="42"/>
      <c r="F7" s="48"/>
      <c r="G7" s="48"/>
      <c r="H7" s="48"/>
      <c r="I7" s="48"/>
      <c r="J7" s="48"/>
      <c r="K7" s="48"/>
      <c r="L7" s="42"/>
      <c r="M7" s="44" t="s">
        <v>55</v>
      </c>
      <c r="N7" s="45"/>
      <c r="O7" s="55"/>
    </row>
    <row r="8" spans="2:15" ht="17.25">
      <c r="B8" s="52"/>
      <c r="C8" s="42" t="s">
        <v>56</v>
      </c>
      <c r="D8" s="48"/>
      <c r="E8" s="42"/>
      <c r="F8" s="48"/>
      <c r="G8" s="48"/>
      <c r="H8" s="48"/>
      <c r="I8" s="42" t="s">
        <v>57</v>
      </c>
      <c r="J8" s="48"/>
      <c r="K8" s="48"/>
      <c r="L8" s="42"/>
      <c r="M8" s="42"/>
      <c r="N8" s="48"/>
      <c r="O8" s="54"/>
    </row>
    <row r="9" spans="2:15">
      <c r="B9" s="52"/>
      <c r="C9" s="42" t="s">
        <v>48</v>
      </c>
      <c r="D9" s="48"/>
      <c r="E9" s="42"/>
      <c r="F9" s="48"/>
      <c r="G9" s="48"/>
      <c r="H9" s="48"/>
      <c r="I9" s="48"/>
      <c r="J9" s="48"/>
      <c r="K9" s="48"/>
      <c r="L9" s="42"/>
      <c r="M9" s="42"/>
      <c r="N9" s="48"/>
      <c r="O9" s="54"/>
    </row>
    <row r="10" spans="2:15">
      <c r="B10" s="52"/>
      <c r="C10" s="42" t="s">
        <v>36</v>
      </c>
      <c r="D10" s="48"/>
      <c r="E10" s="43" t="s">
        <v>45</v>
      </c>
      <c r="F10" s="48"/>
      <c r="G10" s="48"/>
      <c r="H10" s="48"/>
      <c r="I10" s="48"/>
      <c r="J10" s="48"/>
      <c r="K10" s="48"/>
      <c r="L10" s="42"/>
      <c r="M10" s="42"/>
      <c r="N10" s="48"/>
      <c r="O10" s="54"/>
    </row>
    <row r="11" spans="2:15">
      <c r="B11" s="52"/>
      <c r="C11" s="42" t="s">
        <v>49</v>
      </c>
      <c r="D11" s="48"/>
      <c r="E11" s="42"/>
      <c r="F11" s="48" t="s">
        <v>50</v>
      </c>
      <c r="G11" s="48"/>
      <c r="H11" s="48"/>
      <c r="I11" s="48"/>
      <c r="J11" s="48"/>
      <c r="K11" s="48"/>
      <c r="L11" s="42"/>
      <c r="M11" s="42"/>
      <c r="N11" s="48"/>
      <c r="O11" s="54"/>
    </row>
    <row r="12" spans="2:15">
      <c r="B12" s="52"/>
      <c r="C12" s="42" t="s">
        <v>37</v>
      </c>
      <c r="D12" s="48"/>
      <c r="E12" s="42"/>
      <c r="F12" s="48" t="s">
        <v>51</v>
      </c>
      <c r="G12" s="48"/>
      <c r="H12" s="48"/>
      <c r="I12" s="48"/>
      <c r="J12" s="48"/>
      <c r="K12" s="48"/>
      <c r="L12" s="42"/>
      <c r="M12" s="42"/>
      <c r="N12" s="48"/>
      <c r="O12" s="54"/>
    </row>
    <row r="13" spans="2:15">
      <c r="B13" s="52"/>
      <c r="C13" s="42"/>
      <c r="D13" s="48"/>
      <c r="E13" s="42"/>
      <c r="F13" s="48"/>
      <c r="G13" s="48"/>
      <c r="H13" s="48"/>
      <c r="I13" s="48"/>
      <c r="J13" s="48" t="s">
        <v>52</v>
      </c>
      <c r="K13" s="48"/>
      <c r="L13" s="42"/>
      <c r="M13" s="42"/>
      <c r="N13" s="48"/>
      <c r="O13" s="54"/>
    </row>
    <row r="14" spans="2:15">
      <c r="B14" s="52"/>
      <c r="C14" s="42"/>
      <c r="D14" s="48"/>
      <c r="E14" s="42"/>
      <c r="F14" s="48"/>
      <c r="G14" s="48"/>
      <c r="H14" s="48"/>
      <c r="I14" s="48"/>
      <c r="J14" s="48"/>
      <c r="K14" s="48"/>
      <c r="L14" s="42"/>
      <c r="M14" s="42"/>
      <c r="N14" s="56" t="s">
        <v>58</v>
      </c>
      <c r="O14" s="54"/>
    </row>
    <row r="15" spans="2:15"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9"/>
    </row>
    <row r="16" spans="2:15" ht="6" customHeight="1"/>
    <row r="17" spans="3:9">
      <c r="C17" s="24" t="s">
        <v>59</v>
      </c>
      <c r="I17" s="60" t="s">
        <v>60</v>
      </c>
    </row>
    <row r="26" spans="3:9">
      <c r="C26" s="42"/>
      <c r="E26" s="42"/>
    </row>
    <row r="27" spans="3:9">
      <c r="C27" s="42"/>
      <c r="E27" s="4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2:Z37"/>
  <sheetViews>
    <sheetView showGridLines="0" tabSelected="1" topLeftCell="A10" workbookViewId="0">
      <selection activeCell="H30" sqref="H30"/>
    </sheetView>
  </sheetViews>
  <sheetFormatPr baseColWidth="10" defaultRowHeight="15"/>
  <cols>
    <col min="1" max="1" width="1.42578125" customWidth="1"/>
    <col min="2" max="2" width="2.42578125" customWidth="1"/>
    <col min="3" max="3" width="15.5703125" customWidth="1"/>
    <col min="4" max="7" width="10.7109375" customWidth="1"/>
    <col min="8" max="8" width="9.7109375" customWidth="1"/>
    <col min="9" max="9" width="7.28515625" customWidth="1"/>
    <col min="10" max="10" width="9.7109375" customWidth="1"/>
    <col min="11" max="11" width="7.28515625" customWidth="1"/>
    <col min="12" max="12" width="13.7109375" customWidth="1"/>
    <col min="13" max="13" width="7.28515625" customWidth="1"/>
    <col min="14" max="17" width="11.140625" customWidth="1"/>
    <col min="18" max="18" width="2.140625" customWidth="1"/>
    <col min="19" max="19" width="1.5703125" customWidth="1"/>
  </cols>
  <sheetData>
    <row r="2" spans="2:26">
      <c r="B2" s="63"/>
      <c r="C2" s="167" t="s">
        <v>98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3"/>
      <c r="S2" s="71"/>
      <c r="T2" s="71"/>
      <c r="U2" s="71"/>
      <c r="V2" s="71"/>
      <c r="W2" s="71"/>
      <c r="X2" s="71"/>
      <c r="Y2" s="71"/>
      <c r="Z2" s="71"/>
    </row>
    <row r="3" spans="2:26">
      <c r="B3" s="66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41"/>
      <c r="Q3" s="41"/>
      <c r="R3" s="158"/>
      <c r="S3" s="71"/>
      <c r="T3" s="71"/>
      <c r="U3" s="71"/>
      <c r="V3" s="71"/>
      <c r="W3" s="71"/>
      <c r="X3" s="71"/>
      <c r="Y3" s="71"/>
      <c r="Z3" s="71"/>
    </row>
    <row r="4" spans="2:26" ht="17.25">
      <c r="B4" s="66"/>
      <c r="C4" s="79"/>
      <c r="D4" s="141" t="s">
        <v>63</v>
      </c>
      <c r="E4" s="142"/>
      <c r="F4" s="142"/>
      <c r="G4" s="142"/>
      <c r="H4" s="141" t="s">
        <v>75</v>
      </c>
      <c r="I4" s="142"/>
      <c r="J4" s="142"/>
      <c r="K4" s="142"/>
      <c r="L4" s="142"/>
      <c r="M4" s="143"/>
      <c r="N4" s="141" t="s">
        <v>78</v>
      </c>
      <c r="O4" s="144"/>
      <c r="P4" s="142"/>
      <c r="Q4" s="143"/>
      <c r="R4" s="158"/>
      <c r="S4" s="71"/>
      <c r="T4" s="71"/>
      <c r="U4" s="71"/>
      <c r="V4" s="71"/>
      <c r="W4" s="71"/>
      <c r="X4" s="71"/>
      <c r="Y4" s="71"/>
      <c r="Z4" s="71"/>
    </row>
    <row r="5" spans="2:26" ht="30">
      <c r="B5" s="66"/>
      <c r="C5" s="79"/>
      <c r="D5" s="147" t="s">
        <v>89</v>
      </c>
      <c r="E5" s="74" t="s">
        <v>4</v>
      </c>
      <c r="F5" s="74" t="s">
        <v>6</v>
      </c>
      <c r="G5" s="74" t="s">
        <v>64</v>
      </c>
      <c r="H5" s="120" t="s">
        <v>80</v>
      </c>
      <c r="I5" s="85"/>
      <c r="J5" s="85" t="s">
        <v>4</v>
      </c>
      <c r="K5" s="85"/>
      <c r="L5" s="85" t="s">
        <v>6</v>
      </c>
      <c r="M5" s="88"/>
      <c r="N5" s="120" t="s">
        <v>79</v>
      </c>
      <c r="O5" s="121" t="s">
        <v>89</v>
      </c>
      <c r="P5" s="85" t="s">
        <v>4</v>
      </c>
      <c r="Q5" s="88" t="s">
        <v>6</v>
      </c>
      <c r="R5" s="158"/>
      <c r="S5" s="71"/>
      <c r="T5" s="71"/>
      <c r="U5" s="71"/>
      <c r="V5" s="71"/>
      <c r="W5" s="71"/>
      <c r="X5" s="71"/>
      <c r="Y5" s="71"/>
      <c r="Z5" s="71"/>
    </row>
    <row r="6" spans="2:26">
      <c r="B6" s="66"/>
      <c r="C6" s="79"/>
      <c r="D6" s="148" t="s">
        <v>73</v>
      </c>
      <c r="E6" s="91" t="s">
        <v>5</v>
      </c>
      <c r="F6" s="91" t="s">
        <v>7</v>
      </c>
      <c r="G6" s="91" t="s">
        <v>65</v>
      </c>
      <c r="H6" s="9" t="s">
        <v>73</v>
      </c>
      <c r="I6" s="103" t="s">
        <v>74</v>
      </c>
      <c r="J6" s="91" t="s">
        <v>5</v>
      </c>
      <c r="K6" s="103" t="s">
        <v>74</v>
      </c>
      <c r="L6" s="91" t="s">
        <v>7</v>
      </c>
      <c r="M6" s="107" t="s">
        <v>74</v>
      </c>
      <c r="N6" s="9" t="s">
        <v>74</v>
      </c>
      <c r="O6" s="96" t="s">
        <v>73</v>
      </c>
      <c r="P6" s="91" t="s">
        <v>5</v>
      </c>
      <c r="Q6" s="99" t="s">
        <v>7</v>
      </c>
      <c r="R6" s="158"/>
      <c r="S6" s="71"/>
      <c r="T6" s="71"/>
      <c r="U6" s="71"/>
      <c r="V6" s="71"/>
      <c r="W6" s="71"/>
      <c r="X6" s="71"/>
      <c r="Y6" s="71"/>
      <c r="Z6" s="71"/>
    </row>
    <row r="7" spans="2:26" ht="17.25">
      <c r="B7" s="66"/>
      <c r="C7" s="94" t="s">
        <v>69</v>
      </c>
      <c r="D7" s="75">
        <v>1849</v>
      </c>
      <c r="E7" s="76">
        <v>2076.8999999999996</v>
      </c>
      <c r="F7" s="76">
        <v>6352</v>
      </c>
      <c r="G7" s="76">
        <f>+IF(E7=0,0,+F7/E7*1000)</f>
        <v>3058.4043526409559</v>
      </c>
      <c r="H7" s="89">
        <f>+PCH!C15+PCH!C22+PCH!C27</f>
        <v>1424</v>
      </c>
      <c r="I7" s="104">
        <f>+H7/D7</f>
        <v>0.77014602487831263</v>
      </c>
      <c r="J7" s="86">
        <f>+PCH!D15+PCH!D22+PCH!D27</f>
        <v>1078.2</v>
      </c>
      <c r="K7" s="104">
        <f>+J7/E7</f>
        <v>0.51913910154557286</v>
      </c>
      <c r="L7" s="86">
        <f>+PCH!E15+PCH!E22+PCH!E27</f>
        <v>3704.0164413196321</v>
      </c>
      <c r="M7" s="108">
        <f>+L7/F7</f>
        <v>0.58312601406165498</v>
      </c>
      <c r="N7" s="100">
        <v>0.3</v>
      </c>
      <c r="O7" s="97">
        <f>+H7*N7</f>
        <v>427.2</v>
      </c>
      <c r="P7" s="86">
        <f>+N7*J7</f>
        <v>323.45999999999998</v>
      </c>
      <c r="Q7" s="101">
        <f>+N7*L7</f>
        <v>1111.2049323958895</v>
      </c>
      <c r="R7" s="158"/>
      <c r="S7" s="71"/>
      <c r="T7" s="71"/>
      <c r="U7" s="71"/>
      <c r="V7" s="71"/>
      <c r="W7" s="71"/>
      <c r="X7" s="71"/>
      <c r="Y7" s="71"/>
      <c r="Z7" s="71"/>
    </row>
    <row r="8" spans="2:26" ht="17.25">
      <c r="B8" s="66"/>
      <c r="C8" s="95" t="s">
        <v>70</v>
      </c>
      <c r="D8" s="75">
        <v>400</v>
      </c>
      <c r="E8" s="76">
        <v>800</v>
      </c>
      <c r="F8" s="76">
        <f>+E8*G8/1000</f>
        <v>160</v>
      </c>
      <c r="G8" s="76">
        <v>200</v>
      </c>
      <c r="H8" s="90">
        <f>+D8*I8</f>
        <v>400</v>
      </c>
      <c r="I8" s="105">
        <v>1</v>
      </c>
      <c r="J8" s="87">
        <f>+E8*K8</f>
        <v>800</v>
      </c>
      <c r="K8" s="106">
        <f>+I8</f>
        <v>1</v>
      </c>
      <c r="L8" s="86">
        <f>+F8*M8</f>
        <v>160</v>
      </c>
      <c r="M8" s="109">
        <f>+I8</f>
        <v>1</v>
      </c>
      <c r="N8" s="102">
        <v>0.4</v>
      </c>
      <c r="O8" s="98">
        <f t="shared" ref="O8:O10" si="0">+H8*N8</f>
        <v>160</v>
      </c>
      <c r="P8" s="87">
        <f t="shared" ref="P8:P10" si="1">+N8*J8</f>
        <v>320</v>
      </c>
      <c r="Q8" s="101">
        <f t="shared" ref="Q8:Q10" si="2">+N8*L8</f>
        <v>64</v>
      </c>
      <c r="R8" s="158"/>
      <c r="S8" s="71"/>
      <c r="T8" s="71"/>
      <c r="U8" s="71"/>
      <c r="V8" s="71"/>
      <c r="W8" s="71"/>
      <c r="X8" s="71"/>
      <c r="Y8" s="71"/>
      <c r="Z8" s="71"/>
    </row>
    <row r="9" spans="2:26" ht="17.25">
      <c r="B9" s="66"/>
      <c r="C9" s="95" t="s">
        <v>71</v>
      </c>
      <c r="D9" s="75"/>
      <c r="E9" s="76"/>
      <c r="F9" s="76"/>
      <c r="G9" s="76">
        <f t="shared" ref="G9:G11" si="3">+IF(E9=0,0,+F9/E9*1000)</f>
        <v>0</v>
      </c>
      <c r="H9" s="90">
        <f>+D9*I9</f>
        <v>0</v>
      </c>
      <c r="I9" s="105">
        <v>1</v>
      </c>
      <c r="J9" s="87">
        <f>+E9*K9</f>
        <v>0</v>
      </c>
      <c r="K9" s="106">
        <f>+I9</f>
        <v>1</v>
      </c>
      <c r="L9" s="86">
        <f>+F9*M9</f>
        <v>0</v>
      </c>
      <c r="M9" s="109">
        <f>+I9</f>
        <v>1</v>
      </c>
      <c r="N9" s="102">
        <v>0.4</v>
      </c>
      <c r="O9" s="98">
        <f t="shared" si="0"/>
        <v>0</v>
      </c>
      <c r="P9" s="87">
        <f t="shared" si="1"/>
        <v>0</v>
      </c>
      <c r="Q9" s="101">
        <f t="shared" si="2"/>
        <v>0</v>
      </c>
      <c r="R9" s="158"/>
      <c r="S9" s="71"/>
      <c r="T9" s="71"/>
      <c r="U9" s="71"/>
      <c r="V9" s="71"/>
      <c r="W9" s="71"/>
      <c r="X9" s="71"/>
      <c r="Y9" s="71"/>
      <c r="Z9" s="71"/>
    </row>
    <row r="10" spans="2:26" ht="17.25">
      <c r="B10" s="66"/>
      <c r="C10" s="95" t="s">
        <v>72</v>
      </c>
      <c r="D10" s="75">
        <v>1488</v>
      </c>
      <c r="E10" s="76">
        <v>6669</v>
      </c>
      <c r="F10" s="76">
        <v>25262</v>
      </c>
      <c r="G10" s="76">
        <f t="shared" si="3"/>
        <v>3787.9742090268405</v>
      </c>
      <c r="H10" s="89">
        <f>SUM(CHP!C17:C21)</f>
        <v>1293</v>
      </c>
      <c r="I10" s="104">
        <f>+H10/D10</f>
        <v>0.86895161290322576</v>
      </c>
      <c r="J10" s="86">
        <f>SUM(CHP!D17:D21)</f>
        <v>5788</v>
      </c>
      <c r="K10" s="104">
        <f>+J10/E10</f>
        <v>0.86789623631728896</v>
      </c>
      <c r="L10" s="86">
        <f>SUM(CHP!E17:E21)</f>
        <v>21776</v>
      </c>
      <c r="M10" s="108">
        <f>+L10/F10</f>
        <v>0.8620061752830338</v>
      </c>
      <c r="N10" s="100">
        <v>0.4</v>
      </c>
      <c r="O10" s="97">
        <f t="shared" si="0"/>
        <v>517.20000000000005</v>
      </c>
      <c r="P10" s="86">
        <f t="shared" si="1"/>
        <v>2315.2000000000003</v>
      </c>
      <c r="Q10" s="101">
        <f t="shared" si="2"/>
        <v>8710.4</v>
      </c>
      <c r="R10" s="158"/>
      <c r="S10" s="71"/>
      <c r="T10" s="71"/>
      <c r="U10" s="71"/>
      <c r="V10" s="71"/>
      <c r="W10" s="71"/>
      <c r="X10" s="71"/>
      <c r="Y10" s="71"/>
      <c r="Z10" s="71"/>
    </row>
    <row r="11" spans="2:26" s="119" customFormat="1">
      <c r="B11" s="159"/>
      <c r="C11" s="110" t="s">
        <v>8</v>
      </c>
      <c r="D11" s="92">
        <f>SUM(D7:D10)</f>
        <v>3737</v>
      </c>
      <c r="E11" s="93">
        <f t="shared" ref="E11:F11" si="4">SUM(E7:E10)</f>
        <v>9545.9</v>
      </c>
      <c r="F11" s="93">
        <f t="shared" si="4"/>
        <v>31774</v>
      </c>
      <c r="G11" s="93">
        <f t="shared" si="3"/>
        <v>3328.5494295980475</v>
      </c>
      <c r="H11" s="111">
        <f>SUM(H7:H10)</f>
        <v>3117</v>
      </c>
      <c r="I11" s="112">
        <f>+H11/D11</f>
        <v>0.8340915172598341</v>
      </c>
      <c r="J11" s="113">
        <f t="shared" ref="J11" si="5">SUM(J7:J10)</f>
        <v>7666.2</v>
      </c>
      <c r="K11" s="112">
        <f>+J11/E11</f>
        <v>0.80308823683466202</v>
      </c>
      <c r="L11" s="113">
        <f>SUM(L7:L10)</f>
        <v>25640.016441319633</v>
      </c>
      <c r="M11" s="114">
        <f>+L11/F11</f>
        <v>0.80694959530810195</v>
      </c>
      <c r="N11" s="115">
        <f>+O11/H11</f>
        <v>0.35431504651908891</v>
      </c>
      <c r="O11" s="116">
        <f>SUM(O7:O10)</f>
        <v>1104.4000000000001</v>
      </c>
      <c r="P11" s="113">
        <f t="shared" ref="P11" si="6">SUM(P7:P10)</f>
        <v>2958.6600000000003</v>
      </c>
      <c r="Q11" s="117">
        <f>SUM(Q7:Q10)</f>
        <v>9885.6049323958887</v>
      </c>
      <c r="R11" s="160"/>
      <c r="S11" s="118"/>
      <c r="T11" s="118"/>
      <c r="U11" s="118"/>
      <c r="V11" s="118"/>
      <c r="W11" s="118"/>
      <c r="X11" s="118"/>
      <c r="Y11" s="118"/>
      <c r="Z11" s="118"/>
    </row>
    <row r="12" spans="2:26">
      <c r="B12" s="66"/>
      <c r="C12" s="79"/>
      <c r="D12" s="76"/>
      <c r="E12" s="76"/>
      <c r="F12" s="76"/>
      <c r="G12" s="79"/>
      <c r="H12" s="79"/>
      <c r="I12" s="79"/>
      <c r="J12" s="79"/>
      <c r="K12" s="79"/>
      <c r="L12" s="79"/>
      <c r="M12" s="79"/>
      <c r="N12" s="79"/>
      <c r="O12" s="79"/>
      <c r="P12" s="41"/>
      <c r="Q12" s="41"/>
      <c r="R12" s="158"/>
      <c r="S12" s="71"/>
      <c r="T12" s="71"/>
      <c r="U12" s="71"/>
      <c r="V12" s="71"/>
      <c r="W12" s="71"/>
      <c r="X12" s="71"/>
      <c r="Y12" s="71"/>
      <c r="Z12" s="71"/>
    </row>
    <row r="13" spans="2:26">
      <c r="B13" s="66"/>
      <c r="C13" s="161" t="s">
        <v>67</v>
      </c>
      <c r="D13" s="79"/>
      <c r="E13" s="79"/>
      <c r="F13" s="79"/>
      <c r="G13" s="79"/>
      <c r="H13" s="161" t="s">
        <v>76</v>
      </c>
      <c r="I13" s="79"/>
      <c r="J13" s="79"/>
      <c r="K13" s="79"/>
      <c r="L13" s="79"/>
      <c r="M13" s="79"/>
      <c r="N13" s="79"/>
      <c r="O13" s="79"/>
      <c r="P13" s="41"/>
      <c r="Q13" s="41"/>
      <c r="R13" s="158"/>
      <c r="S13" s="71"/>
      <c r="T13" s="71"/>
      <c r="U13" s="71"/>
      <c r="V13" s="71"/>
      <c r="W13" s="71"/>
      <c r="X13" s="71"/>
      <c r="Y13" s="71"/>
      <c r="Z13" s="71"/>
    </row>
    <row r="14" spans="2:26">
      <c r="B14" s="66"/>
      <c r="C14" s="162" t="s">
        <v>66</v>
      </c>
      <c r="D14" s="79"/>
      <c r="E14" s="79"/>
      <c r="F14" s="79"/>
      <c r="G14" s="79"/>
      <c r="H14" s="161" t="s">
        <v>77</v>
      </c>
      <c r="I14" s="79"/>
      <c r="J14" s="79"/>
      <c r="K14" s="79"/>
      <c r="L14" s="79"/>
      <c r="M14" s="79"/>
      <c r="N14" s="79"/>
      <c r="O14" s="79"/>
      <c r="P14" s="41"/>
      <c r="Q14" s="41"/>
      <c r="R14" s="158"/>
      <c r="S14" s="71"/>
      <c r="T14" s="71"/>
      <c r="U14" s="71"/>
      <c r="V14" s="71"/>
      <c r="W14" s="71"/>
      <c r="X14" s="71"/>
      <c r="Y14" s="71"/>
      <c r="Z14" s="71"/>
    </row>
    <row r="15" spans="2:26">
      <c r="B15" s="66"/>
      <c r="C15" s="161" t="s">
        <v>68</v>
      </c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41"/>
      <c r="Q15" s="41"/>
      <c r="R15" s="158"/>
      <c r="S15" s="71"/>
      <c r="T15" s="71"/>
      <c r="U15" s="71"/>
      <c r="V15" s="71"/>
      <c r="W15" s="71"/>
      <c r="X15" s="71"/>
      <c r="Y15" s="71"/>
      <c r="Z15" s="71"/>
    </row>
    <row r="16" spans="2:26">
      <c r="B16" s="69"/>
      <c r="C16" s="67"/>
      <c r="D16" s="67"/>
      <c r="E16" s="67"/>
      <c r="F16" s="67"/>
      <c r="G16" s="82"/>
      <c r="H16" s="82"/>
      <c r="I16" s="82"/>
      <c r="J16" s="82"/>
      <c r="K16" s="82"/>
      <c r="L16" s="82"/>
      <c r="M16" s="82"/>
      <c r="N16" s="82"/>
      <c r="O16" s="82"/>
      <c r="P16" s="67"/>
      <c r="Q16" s="67"/>
      <c r="R16" s="123"/>
      <c r="S16" s="71"/>
      <c r="T16" s="71"/>
      <c r="U16" s="71"/>
      <c r="V16" s="71"/>
      <c r="W16" s="71"/>
      <c r="X16" s="71"/>
      <c r="Y16" s="71"/>
      <c r="Z16" s="71"/>
    </row>
    <row r="17" spans="2:26">
      <c r="B17" s="41"/>
      <c r="C17" s="41"/>
      <c r="D17" s="41"/>
      <c r="E17" s="41"/>
      <c r="F17" s="41"/>
      <c r="G17" s="79"/>
      <c r="H17" s="79"/>
      <c r="I17" s="79"/>
      <c r="J17" s="71"/>
      <c r="K17" s="79"/>
      <c r="L17" s="79"/>
      <c r="M17" s="79"/>
      <c r="N17" s="79"/>
      <c r="O17" s="79"/>
      <c r="P17" s="41"/>
      <c r="Q17" s="41"/>
      <c r="R17" s="41"/>
      <c r="S17" s="71"/>
      <c r="T17" s="71"/>
      <c r="U17" s="71"/>
      <c r="V17" s="71"/>
      <c r="W17" s="71"/>
      <c r="X17" s="71"/>
      <c r="Y17" s="71"/>
      <c r="Z17" s="71"/>
    </row>
    <row r="18" spans="2:26">
      <c r="B18" s="165"/>
      <c r="C18" s="166" t="s">
        <v>97</v>
      </c>
      <c r="D18" s="166"/>
      <c r="E18" s="64"/>
      <c r="F18" s="64"/>
      <c r="G18" s="72"/>
      <c r="H18" s="72"/>
      <c r="I18" s="73"/>
      <c r="J18" s="71"/>
      <c r="K18" s="49"/>
      <c r="L18" s="167" t="s">
        <v>99</v>
      </c>
      <c r="M18" s="72"/>
      <c r="N18" s="64"/>
      <c r="O18" s="64"/>
      <c r="P18" s="64"/>
      <c r="Q18" s="64"/>
      <c r="R18" s="65"/>
      <c r="S18" s="71"/>
      <c r="T18" s="71"/>
      <c r="U18" s="71"/>
      <c r="V18" s="71"/>
      <c r="W18" s="71"/>
      <c r="X18" s="71"/>
      <c r="Y18" s="71"/>
      <c r="Z18" s="71"/>
    </row>
    <row r="19" spans="2:26">
      <c r="B19" s="66"/>
      <c r="C19" s="41"/>
      <c r="D19" s="41"/>
      <c r="E19" s="41"/>
      <c r="F19" s="41"/>
      <c r="G19" s="79"/>
      <c r="H19" s="79"/>
      <c r="I19" s="158"/>
      <c r="J19" s="71"/>
      <c r="K19" s="78"/>
      <c r="L19" s="79"/>
      <c r="M19" s="79"/>
      <c r="N19" s="41" t="s">
        <v>81</v>
      </c>
      <c r="O19" s="41"/>
      <c r="P19" s="41"/>
      <c r="Q19" s="41"/>
      <c r="R19" s="122"/>
      <c r="S19" s="71"/>
      <c r="T19" s="71"/>
      <c r="U19" s="71"/>
      <c r="V19" s="71"/>
      <c r="W19" s="71"/>
      <c r="X19" s="71"/>
      <c r="Y19" s="71"/>
      <c r="Z19" s="71"/>
    </row>
    <row r="20" spans="2:26">
      <c r="B20" s="66"/>
      <c r="C20" s="48" t="s">
        <v>84</v>
      </c>
      <c r="D20" s="79"/>
      <c r="E20" s="79"/>
      <c r="F20" s="41"/>
      <c r="G20" s="41"/>
      <c r="H20" s="41"/>
      <c r="I20" s="122"/>
      <c r="J20" s="71"/>
      <c r="K20" s="66"/>
      <c r="L20" s="41"/>
      <c r="M20" s="79"/>
      <c r="N20" s="63" t="s">
        <v>30</v>
      </c>
      <c r="O20" s="149">
        <v>50</v>
      </c>
      <c r="P20" s="65" t="s">
        <v>61</v>
      </c>
      <c r="Q20" s="41"/>
      <c r="R20" s="122"/>
      <c r="S20" s="71"/>
      <c r="T20" s="71"/>
      <c r="U20" s="71"/>
      <c r="V20" s="71"/>
      <c r="W20" s="71"/>
      <c r="X20" s="71"/>
      <c r="Y20" s="71"/>
      <c r="Z20" s="71"/>
    </row>
    <row r="21" spans="2:26">
      <c r="B21" s="66"/>
      <c r="C21" s="49" t="s">
        <v>85</v>
      </c>
      <c r="D21" s="145">
        <v>500</v>
      </c>
      <c r="E21" s="51" t="s">
        <v>82</v>
      </c>
      <c r="F21" s="41"/>
      <c r="G21" s="41"/>
      <c r="H21" s="41"/>
      <c r="I21" s="122"/>
      <c r="J21" s="71"/>
      <c r="K21" s="66"/>
      <c r="L21" s="41"/>
      <c r="M21" s="79"/>
      <c r="N21" s="66" t="s">
        <v>31</v>
      </c>
      <c r="O21" s="150">
        <v>65</v>
      </c>
      <c r="P21" s="122" t="s">
        <v>61</v>
      </c>
      <c r="Q21" s="41"/>
      <c r="R21" s="122"/>
      <c r="S21" s="71"/>
      <c r="T21" s="71"/>
      <c r="U21" s="71"/>
      <c r="V21" s="71"/>
      <c r="W21" s="71"/>
      <c r="X21" s="71"/>
      <c r="Y21" s="71"/>
      <c r="Z21" s="71"/>
    </row>
    <row r="22" spans="2:26">
      <c r="B22" s="66"/>
      <c r="C22" s="52" t="s">
        <v>83</v>
      </c>
      <c r="D22" s="146">
        <v>0.2</v>
      </c>
      <c r="E22" s="55" t="s">
        <v>61</v>
      </c>
      <c r="F22" s="41"/>
      <c r="G22" s="41"/>
      <c r="H22" s="41"/>
      <c r="I22" s="122"/>
      <c r="J22" s="71"/>
      <c r="K22" s="66"/>
      <c r="L22" s="41"/>
      <c r="M22" s="79"/>
      <c r="N22" s="69" t="s">
        <v>32</v>
      </c>
      <c r="O22" s="151">
        <v>100</v>
      </c>
      <c r="P22" s="123" t="s">
        <v>61</v>
      </c>
      <c r="Q22" s="41"/>
      <c r="R22" s="122"/>
      <c r="S22" s="71"/>
      <c r="T22" s="71"/>
      <c r="U22" s="71"/>
      <c r="V22" s="71"/>
      <c r="W22" s="71"/>
      <c r="X22" s="71"/>
      <c r="Y22" s="71"/>
      <c r="Z22" s="71"/>
    </row>
    <row r="23" spans="2:26">
      <c r="B23" s="66"/>
      <c r="C23" s="84"/>
      <c r="D23" s="82"/>
      <c r="E23" s="124"/>
      <c r="F23" s="41"/>
      <c r="G23" s="41"/>
      <c r="H23" s="41"/>
      <c r="I23" s="122"/>
      <c r="J23" s="71"/>
      <c r="K23" s="66"/>
      <c r="L23" s="41"/>
      <c r="M23" s="79"/>
      <c r="N23" s="79"/>
      <c r="O23" s="79"/>
      <c r="P23" s="41"/>
      <c r="Q23" s="41"/>
      <c r="R23" s="122"/>
      <c r="S23" s="71"/>
      <c r="T23" s="71"/>
      <c r="U23" s="71"/>
      <c r="V23" s="71"/>
      <c r="W23" s="71"/>
      <c r="X23" s="71"/>
      <c r="Y23" s="71"/>
      <c r="Z23" s="71"/>
    </row>
    <row r="24" spans="2:26">
      <c r="B24" s="66"/>
      <c r="C24" s="41"/>
      <c r="D24" s="41"/>
      <c r="E24" s="41"/>
      <c r="F24" s="41"/>
      <c r="G24" s="79"/>
      <c r="H24" s="79"/>
      <c r="I24" s="158"/>
      <c r="J24" s="71"/>
      <c r="K24" s="78"/>
      <c r="L24" s="79"/>
      <c r="M24" s="127" t="s">
        <v>94</v>
      </c>
      <c r="N24" s="128"/>
      <c r="O24" s="152"/>
      <c r="P24" s="41"/>
      <c r="Q24" s="41"/>
      <c r="R24" s="122"/>
      <c r="S24" s="71"/>
      <c r="T24" s="71"/>
      <c r="U24" s="71"/>
      <c r="V24" s="71"/>
      <c r="W24" s="71"/>
      <c r="X24" s="71"/>
      <c r="Y24" s="71"/>
      <c r="Z24" s="71"/>
    </row>
    <row r="25" spans="2:26">
      <c r="B25" s="66"/>
      <c r="C25" s="41"/>
      <c r="D25" s="127" t="s">
        <v>86</v>
      </c>
      <c r="E25" s="131"/>
      <c r="F25" s="128" t="s">
        <v>87</v>
      </c>
      <c r="G25" s="131"/>
      <c r="H25" s="139" t="s">
        <v>90</v>
      </c>
      <c r="I25" s="158"/>
      <c r="J25" s="71"/>
      <c r="K25" s="78"/>
      <c r="L25" s="41"/>
      <c r="M25" s="153" t="s">
        <v>93</v>
      </c>
      <c r="N25" s="70" t="s">
        <v>6</v>
      </c>
      <c r="O25" s="68" t="s">
        <v>88</v>
      </c>
      <c r="P25" s="127" t="s">
        <v>95</v>
      </c>
      <c r="Q25" s="152"/>
      <c r="R25" s="122"/>
      <c r="S25" s="71"/>
      <c r="T25" s="71"/>
      <c r="U25" s="71"/>
      <c r="V25" s="71"/>
      <c r="W25" s="71"/>
      <c r="X25" s="71"/>
      <c r="Y25" s="71"/>
      <c r="Z25" s="71"/>
    </row>
    <row r="26" spans="2:26">
      <c r="B26" s="66"/>
      <c r="C26" s="41"/>
      <c r="D26" s="129" t="s">
        <v>73</v>
      </c>
      <c r="E26" s="132" t="s">
        <v>82</v>
      </c>
      <c r="F26" s="130" t="s">
        <v>7</v>
      </c>
      <c r="G26" s="132" t="s">
        <v>82</v>
      </c>
      <c r="H26" s="140" t="s">
        <v>91</v>
      </c>
      <c r="I26" s="158"/>
      <c r="J26" s="71"/>
      <c r="K26" s="78"/>
      <c r="L26" s="41"/>
      <c r="M26" s="153" t="s">
        <v>92</v>
      </c>
      <c r="N26" s="70" t="s">
        <v>33</v>
      </c>
      <c r="O26" s="68" t="s">
        <v>82</v>
      </c>
      <c r="P26" s="129" t="s">
        <v>82</v>
      </c>
      <c r="Q26" s="154" t="s">
        <v>96</v>
      </c>
      <c r="R26" s="122"/>
      <c r="S26" s="71"/>
      <c r="T26" s="71"/>
      <c r="U26" s="71"/>
      <c r="V26" s="71"/>
      <c r="W26" s="71"/>
      <c r="X26" s="71"/>
      <c r="Y26" s="71"/>
      <c r="Z26" s="71"/>
    </row>
    <row r="27" spans="2:26">
      <c r="B27" s="66"/>
      <c r="C27" s="3" t="s">
        <v>27</v>
      </c>
      <c r="D27" s="125">
        <f>+O7</f>
        <v>427.2</v>
      </c>
      <c r="E27" s="133">
        <f>+D27*$D$21</f>
        <v>213600</v>
      </c>
      <c r="F27" s="28">
        <f>+Q7</f>
        <v>1111.2049323958895</v>
      </c>
      <c r="G27" s="137">
        <f>+F27*$D$22*1000</f>
        <v>222240.9864791779</v>
      </c>
      <c r="H27" s="126">
        <f>+G27+E27</f>
        <v>435840.9864791779</v>
      </c>
      <c r="I27" s="77"/>
      <c r="J27" s="71"/>
      <c r="K27" s="78"/>
      <c r="L27" s="49" t="s">
        <v>27</v>
      </c>
      <c r="M27" s="63">
        <f>+O20</f>
        <v>50</v>
      </c>
      <c r="N27" s="28">
        <f>IF(D27=0,0,+F27/D27*1000)</f>
        <v>2601.1351413761463</v>
      </c>
      <c r="O27" s="29">
        <f>+N27*M27</f>
        <v>130056.75706880732</v>
      </c>
      <c r="P27" s="28">
        <f>+$D$21+N27*$D$22</f>
        <v>1020.2270282752293</v>
      </c>
      <c r="Q27" s="155">
        <f>+IF(O27=0,0,P27/O27)</f>
        <v>7.8444753757428536E-3</v>
      </c>
      <c r="R27" s="122"/>
      <c r="S27" s="71"/>
      <c r="T27" s="71"/>
      <c r="U27" s="71"/>
      <c r="V27" s="71"/>
      <c r="W27" s="71"/>
      <c r="X27" s="71"/>
      <c r="Y27" s="71"/>
      <c r="Z27" s="71"/>
    </row>
    <row r="28" spans="2:26">
      <c r="B28" s="66"/>
      <c r="C28" s="4" t="s">
        <v>28</v>
      </c>
      <c r="D28" s="61">
        <f t="shared" ref="D28:D30" si="7">+O8</f>
        <v>160</v>
      </c>
      <c r="E28" s="134">
        <f>+D28*$D$21</f>
        <v>80000</v>
      </c>
      <c r="F28" s="30">
        <f t="shared" ref="F28:F30" si="8">+Q8</f>
        <v>64</v>
      </c>
      <c r="G28" s="136">
        <f>+F28*$D$22*1000</f>
        <v>12800</v>
      </c>
      <c r="H28" s="77">
        <f t="shared" ref="H28:H31" si="9">+G28+E28</f>
        <v>92800</v>
      </c>
      <c r="I28" s="77"/>
      <c r="J28" s="71"/>
      <c r="K28" s="78"/>
      <c r="L28" s="52" t="s">
        <v>28</v>
      </c>
      <c r="M28" s="78">
        <f>+O22</f>
        <v>100</v>
      </c>
      <c r="N28" s="30">
        <f t="shared" ref="N28:N30" si="10">IF(D28=0,0,+F28/D28*1000)</f>
        <v>400</v>
      </c>
      <c r="O28" s="31">
        <f t="shared" ref="O28:O30" si="11">+N28*M28</f>
        <v>40000</v>
      </c>
      <c r="P28" s="30">
        <f t="shared" ref="P28:P30" si="12">+$D$21+N28*$D$22</f>
        <v>580</v>
      </c>
      <c r="Q28" s="156">
        <f t="shared" ref="Q28:Q30" si="13">+IF(O28=0,0,P28/O28)</f>
        <v>1.4500000000000001E-2</v>
      </c>
      <c r="R28" s="122"/>
      <c r="S28" s="71"/>
      <c r="T28" s="71"/>
      <c r="U28" s="71"/>
      <c r="V28" s="71"/>
      <c r="W28" s="71"/>
      <c r="X28" s="71"/>
      <c r="Y28" s="71"/>
      <c r="Z28" s="71"/>
    </row>
    <row r="29" spans="2:26">
      <c r="B29" s="66"/>
      <c r="C29" s="4" t="s">
        <v>62</v>
      </c>
      <c r="D29" s="61">
        <f t="shared" si="7"/>
        <v>0</v>
      </c>
      <c r="E29" s="134">
        <f>+D29*$D$21</f>
        <v>0</v>
      </c>
      <c r="F29" s="30">
        <f t="shared" si="8"/>
        <v>0</v>
      </c>
      <c r="G29" s="136">
        <f>+F29*$D$22*1000</f>
        <v>0</v>
      </c>
      <c r="H29" s="77">
        <v>0</v>
      </c>
      <c r="I29" s="77"/>
      <c r="J29" s="71"/>
      <c r="K29" s="78"/>
      <c r="L29" s="52" t="s">
        <v>62</v>
      </c>
      <c r="M29" s="78">
        <f>+O22</f>
        <v>100</v>
      </c>
      <c r="N29" s="30">
        <f t="shared" si="10"/>
        <v>0</v>
      </c>
      <c r="O29" s="31">
        <f t="shared" si="11"/>
        <v>0</v>
      </c>
      <c r="P29" s="30">
        <f t="shared" si="12"/>
        <v>500</v>
      </c>
      <c r="Q29" s="156">
        <f t="shared" si="13"/>
        <v>0</v>
      </c>
      <c r="R29" s="122"/>
      <c r="S29" s="71"/>
      <c r="T29" s="71"/>
      <c r="U29" s="71"/>
      <c r="V29" s="71"/>
      <c r="W29" s="71"/>
      <c r="X29" s="71"/>
      <c r="Y29" s="71"/>
      <c r="Z29" s="71"/>
    </row>
    <row r="30" spans="2:26">
      <c r="B30" s="66"/>
      <c r="C30" s="4" t="s">
        <v>29</v>
      </c>
      <c r="D30" s="62">
        <f t="shared" si="7"/>
        <v>517.20000000000005</v>
      </c>
      <c r="E30" s="135">
        <f>+D30*$D$21</f>
        <v>258600.00000000003</v>
      </c>
      <c r="F30" s="32">
        <f t="shared" si="8"/>
        <v>8710.4</v>
      </c>
      <c r="G30" s="138">
        <f>+F30*$D$22*1000</f>
        <v>1742080</v>
      </c>
      <c r="H30" s="83">
        <f t="shared" si="9"/>
        <v>2000680</v>
      </c>
      <c r="I30" s="77"/>
      <c r="J30" s="71"/>
      <c r="K30" s="78"/>
      <c r="L30" s="57" t="s">
        <v>29</v>
      </c>
      <c r="M30" s="84">
        <f>+O20</f>
        <v>50</v>
      </c>
      <c r="N30" s="32">
        <f t="shared" si="10"/>
        <v>16841.453982985302</v>
      </c>
      <c r="O30" s="33">
        <f t="shared" si="11"/>
        <v>842072.69914926507</v>
      </c>
      <c r="P30" s="32">
        <f t="shared" si="12"/>
        <v>3868.2907965970608</v>
      </c>
      <c r="Q30" s="157">
        <f t="shared" si="13"/>
        <v>4.593772961058046E-3</v>
      </c>
      <c r="R30" s="122"/>
      <c r="S30" s="71"/>
      <c r="T30" s="71"/>
      <c r="U30" s="71"/>
      <c r="V30" s="71"/>
      <c r="W30" s="71"/>
      <c r="X30" s="71"/>
      <c r="Y30" s="71"/>
      <c r="Z30" s="71"/>
    </row>
    <row r="31" spans="2:26">
      <c r="B31" s="66"/>
      <c r="C31" s="110" t="s">
        <v>8</v>
      </c>
      <c r="D31" s="80">
        <f>SUM(D27:D30)</f>
        <v>1104.4000000000001</v>
      </c>
      <c r="E31" s="138">
        <f>SUM(E27:E30)</f>
        <v>552200</v>
      </c>
      <c r="F31" s="81">
        <f>SUM(F27:F30)</f>
        <v>9885.6049323958887</v>
      </c>
      <c r="G31" s="138">
        <f>SUM(G27:G30)</f>
        <v>1977120.9864791778</v>
      </c>
      <c r="H31" s="83">
        <f t="shared" si="9"/>
        <v>2529320.9864791781</v>
      </c>
      <c r="I31" s="77"/>
      <c r="J31" s="71"/>
      <c r="K31" s="78"/>
      <c r="L31" s="79"/>
      <c r="M31" s="79"/>
      <c r="N31" s="79"/>
      <c r="O31" s="79"/>
      <c r="P31" s="41"/>
      <c r="Q31" s="79"/>
      <c r="R31" s="158"/>
      <c r="S31" s="71"/>
      <c r="T31" s="71"/>
      <c r="U31" s="71"/>
      <c r="V31" s="71"/>
      <c r="W31" s="71"/>
      <c r="X31" s="71"/>
      <c r="Y31" s="71"/>
      <c r="Z31" s="71"/>
    </row>
    <row r="32" spans="2:26" ht="8.25" customHeight="1">
      <c r="B32" s="69"/>
      <c r="C32" s="82"/>
      <c r="D32" s="163"/>
      <c r="E32" s="163"/>
      <c r="F32" s="163"/>
      <c r="G32" s="163"/>
      <c r="H32" s="163"/>
      <c r="I32" s="164"/>
      <c r="J32" s="71"/>
      <c r="K32" s="84"/>
      <c r="L32" s="82"/>
      <c r="M32" s="82"/>
      <c r="N32" s="82"/>
      <c r="O32" s="82"/>
      <c r="P32" s="82"/>
      <c r="Q32" s="82"/>
      <c r="R32" s="124"/>
      <c r="S32" s="71"/>
      <c r="T32" s="71"/>
      <c r="U32" s="71"/>
      <c r="V32" s="71"/>
      <c r="W32" s="71"/>
      <c r="X32" s="71"/>
      <c r="Y32" s="71"/>
      <c r="Z32" s="71"/>
    </row>
    <row r="33" spans="3:26" ht="9" customHeight="1"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</row>
    <row r="34" spans="3:26"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</row>
    <row r="35" spans="3:26"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</row>
    <row r="36" spans="3:26"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</row>
    <row r="37" spans="3:26"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CHP</vt:lpstr>
      <vt:lpstr>PCH</vt:lpstr>
      <vt:lpstr>Sche</vt:lpstr>
      <vt:lpstr>Mkt</vt:lpstr>
      <vt:lpstr>Mkt!Zone_d_impression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2010-10-18T13:08:35Z</cp:lastPrinted>
  <dcterms:created xsi:type="dcterms:W3CDTF">2010-10-14T12:59:12Z</dcterms:created>
  <dcterms:modified xsi:type="dcterms:W3CDTF">2010-10-19T11:28:57Z</dcterms:modified>
</cp:coreProperties>
</file>